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4400" windowHeight="12930" tabRatio="678" activeTab="3"/>
  </bookViews>
  <sheets>
    <sheet name="додаток 4" sheetId="6" r:id="rId1"/>
    <sheet name="додаток 5" sheetId="7" r:id="rId2"/>
    <sheet name="додаток 6" sheetId="8" r:id="rId3"/>
    <sheet name="додаток 7" sheetId="9" r:id="rId4"/>
  </sheets>
  <definedNames>
    <definedName name="_xlnm.Print_Titles" localSheetId="0">'додаток 4'!$6:$8</definedName>
    <definedName name="_xlnm.Print_Area" localSheetId="0">'додаток 4'!$A$1:$H$88</definedName>
    <definedName name="_xlnm.Print_Area" localSheetId="2">'додаток 6'!$A$1:$P$451</definedName>
    <definedName name="_xlnm.Print_Area" localSheetId="3">'додаток 7'!$A$1:$R$76</definedName>
  </definedNames>
  <calcPr calcId="125725"/>
</workbook>
</file>

<file path=xl/calcChain.xml><?xml version="1.0" encoding="utf-8"?>
<calcChain xmlns="http://schemas.openxmlformats.org/spreadsheetml/2006/main">
  <c r="P65" i="9"/>
  <c r="P72" s="1"/>
  <c r="O65"/>
  <c r="O72" s="1"/>
  <c r="N65"/>
  <c r="N72" s="1"/>
  <c r="L65"/>
  <c r="L72" s="1"/>
  <c r="K64"/>
  <c r="J64"/>
  <c r="J65" s="1"/>
  <c r="H64"/>
  <c r="H65" s="1"/>
  <c r="M61"/>
  <c r="M65" s="1"/>
  <c r="J61"/>
  <c r="I61"/>
  <c r="I65" s="1"/>
  <c r="I72" s="1"/>
  <c r="H61"/>
  <c r="K60"/>
  <c r="K59"/>
  <c r="K58"/>
  <c r="K57"/>
  <c r="K56"/>
  <c r="K55"/>
  <c r="K54"/>
  <c r="K61" s="1"/>
  <c r="J52"/>
  <c r="I52"/>
  <c r="H52"/>
  <c r="M48"/>
  <c r="J48"/>
  <c r="I48"/>
  <c r="H48"/>
  <c r="K41"/>
  <c r="J41"/>
  <c r="H41"/>
  <c r="M38"/>
  <c r="J38"/>
  <c r="I38"/>
  <c r="H38"/>
  <c r="M31"/>
  <c r="M32" s="1"/>
  <c r="J31"/>
  <c r="J32" s="1"/>
  <c r="I31"/>
  <c r="I32" s="1"/>
  <c r="H31"/>
  <c r="H32" s="1"/>
  <c r="M26"/>
  <c r="J26"/>
  <c r="I26"/>
  <c r="H26"/>
  <c r="M16"/>
  <c r="J16"/>
  <c r="I16"/>
  <c r="H16"/>
  <c r="G80" i="6"/>
  <c r="H77"/>
  <c r="H76"/>
  <c r="G75"/>
  <c r="M229" i="7"/>
  <c r="M225"/>
  <c r="M224"/>
  <c r="M228" s="1"/>
  <c r="M223"/>
  <c r="M227" s="1"/>
  <c r="G215"/>
  <c r="G93" i="8"/>
  <c r="G24"/>
  <c r="D75" i="6"/>
  <c r="C20"/>
  <c r="D20"/>
  <c r="E20"/>
  <c r="H20"/>
  <c r="F20"/>
  <c r="I41" i="7"/>
  <c r="I44" s="1"/>
  <c r="J41"/>
  <c r="J44" s="1"/>
  <c r="K41"/>
  <c r="K44" s="1"/>
  <c r="L41"/>
  <c r="L44" s="1"/>
  <c r="B10" i="6"/>
  <c r="I21" i="7"/>
  <c r="I229" s="1"/>
  <c r="J21"/>
  <c r="J229" s="1"/>
  <c r="H20"/>
  <c r="I20"/>
  <c r="J20"/>
  <c r="K20"/>
  <c r="I33"/>
  <c r="J33"/>
  <c r="K33"/>
  <c r="L33"/>
  <c r="H32"/>
  <c r="I32"/>
  <c r="J32"/>
  <c r="K32"/>
  <c r="L32"/>
  <c r="H53"/>
  <c r="H55" s="1"/>
  <c r="I53"/>
  <c r="J53"/>
  <c r="K53"/>
  <c r="L53"/>
  <c r="H52"/>
  <c r="I52"/>
  <c r="J52"/>
  <c r="K52"/>
  <c r="L52"/>
  <c r="H64"/>
  <c r="I64"/>
  <c r="J64"/>
  <c r="K64"/>
  <c r="L64"/>
  <c r="H63"/>
  <c r="I63"/>
  <c r="J63"/>
  <c r="K63"/>
  <c r="L63"/>
  <c r="H86"/>
  <c r="I86"/>
  <c r="J86"/>
  <c r="H85"/>
  <c r="I85"/>
  <c r="J85"/>
  <c r="K85"/>
  <c r="K88" s="1"/>
  <c r="L85"/>
  <c r="L88" s="1"/>
  <c r="I114"/>
  <c r="J114"/>
  <c r="K114"/>
  <c r="L114"/>
  <c r="I123"/>
  <c r="J123"/>
  <c r="J125" s="1"/>
  <c r="H122"/>
  <c r="H125" s="1"/>
  <c r="I122"/>
  <c r="I125" s="1"/>
  <c r="L122"/>
  <c r="L172"/>
  <c r="I209"/>
  <c r="I224" s="1"/>
  <c r="J209"/>
  <c r="J224" s="1"/>
  <c r="K209"/>
  <c r="L209"/>
  <c r="H208"/>
  <c r="I208"/>
  <c r="I223" s="1"/>
  <c r="K208"/>
  <c r="K223"/>
  <c r="L208"/>
  <c r="H229"/>
  <c r="K229"/>
  <c r="L229"/>
  <c r="L215"/>
  <c r="H198"/>
  <c r="H200" s="1"/>
  <c r="F82" i="6"/>
  <c r="I436" i="8"/>
  <c r="I404"/>
  <c r="J404"/>
  <c r="G404"/>
  <c r="K403"/>
  <c r="K402"/>
  <c r="K401"/>
  <c r="K400"/>
  <c r="K399"/>
  <c r="K398"/>
  <c r="K397"/>
  <c r="G168" i="7"/>
  <c r="G169" s="1"/>
  <c r="G172" s="1"/>
  <c r="F81" i="6"/>
  <c r="F80" s="1"/>
  <c r="H66"/>
  <c r="F65"/>
  <c r="H65" s="1"/>
  <c r="N416" i="8"/>
  <c r="K416"/>
  <c r="J416"/>
  <c r="I416"/>
  <c r="G416"/>
  <c r="J395"/>
  <c r="I395"/>
  <c r="G395"/>
  <c r="M314"/>
  <c r="J314"/>
  <c r="I314"/>
  <c r="K280"/>
  <c r="J280"/>
  <c r="I280"/>
  <c r="G280"/>
  <c r="M246"/>
  <c r="J246"/>
  <c r="I246"/>
  <c r="G246"/>
  <c r="M148"/>
  <c r="M149" s="1"/>
  <c r="J148"/>
  <c r="J149" s="1"/>
  <c r="I148"/>
  <c r="I149"/>
  <c r="G148"/>
  <c r="G149" s="1"/>
  <c r="M93"/>
  <c r="J93"/>
  <c r="I93"/>
  <c r="B81" i="6"/>
  <c r="C81"/>
  <c r="D81"/>
  <c r="E81"/>
  <c r="E80" s="1"/>
  <c r="L120" i="7"/>
  <c r="L123" s="1"/>
  <c r="H115"/>
  <c r="I115"/>
  <c r="J115"/>
  <c r="J117" s="1"/>
  <c r="K115"/>
  <c r="K117" s="1"/>
  <c r="L115"/>
  <c r="H90"/>
  <c r="H114"/>
  <c r="H117" s="1"/>
  <c r="G186"/>
  <c r="G184"/>
  <c r="G182"/>
  <c r="G180"/>
  <c r="G178"/>
  <c r="G176"/>
  <c r="G174"/>
  <c r="G188"/>
  <c r="G190"/>
  <c r="G192"/>
  <c r="L193"/>
  <c r="G160"/>
  <c r="G158"/>
  <c r="G156"/>
  <c r="G154"/>
  <c r="G152"/>
  <c r="G150"/>
  <c r="G148"/>
  <c r="G146"/>
  <c r="G162"/>
  <c r="L163"/>
  <c r="G121"/>
  <c r="G113"/>
  <c r="G112"/>
  <c r="G40"/>
  <c r="G31"/>
  <c r="C82" i="6"/>
  <c r="D82"/>
  <c r="D80" s="1"/>
  <c r="E82"/>
  <c r="B82"/>
  <c r="B80" s="1"/>
  <c r="C10"/>
  <c r="H10" s="1"/>
  <c r="D10"/>
  <c r="E10"/>
  <c r="F10"/>
  <c r="C15"/>
  <c r="D15"/>
  <c r="E15"/>
  <c r="F15"/>
  <c r="B15"/>
  <c r="C25"/>
  <c r="D25"/>
  <c r="E25"/>
  <c r="F25"/>
  <c r="B25"/>
  <c r="H25" s="1"/>
  <c r="C30"/>
  <c r="D30"/>
  <c r="E30"/>
  <c r="F30"/>
  <c r="B30"/>
  <c r="C35"/>
  <c r="D35"/>
  <c r="E35"/>
  <c r="F35"/>
  <c r="B35"/>
  <c r="H35" s="1"/>
  <c r="C40"/>
  <c r="D40"/>
  <c r="E40"/>
  <c r="F40"/>
  <c r="B40"/>
  <c r="H40" s="1"/>
  <c r="F45"/>
  <c r="C45"/>
  <c r="D45"/>
  <c r="B45"/>
  <c r="B50"/>
  <c r="H50" s="1"/>
  <c r="C55"/>
  <c r="D55"/>
  <c r="E55"/>
  <c r="F55"/>
  <c r="B55"/>
  <c r="C60"/>
  <c r="D60"/>
  <c r="E60"/>
  <c r="F60"/>
  <c r="B60"/>
  <c r="C70"/>
  <c r="D70"/>
  <c r="E70"/>
  <c r="F70"/>
  <c r="B70"/>
  <c r="C75"/>
  <c r="E75"/>
  <c r="F75"/>
  <c r="B75"/>
  <c r="H75" s="1"/>
  <c r="H16"/>
  <c r="H21"/>
  <c r="H41"/>
  <c r="H46"/>
  <c r="H61"/>
  <c r="H71"/>
  <c r="D83"/>
  <c r="C83"/>
  <c r="H72"/>
  <c r="H62"/>
  <c r="H56"/>
  <c r="H57"/>
  <c r="H52"/>
  <c r="H47"/>
  <c r="H42"/>
  <c r="H36"/>
  <c r="H37"/>
  <c r="H31"/>
  <c r="H32"/>
  <c r="H26"/>
  <c r="H27"/>
  <c r="H17"/>
  <c r="H13"/>
  <c r="H83" s="1"/>
  <c r="H12"/>
  <c r="H11"/>
  <c r="I24" i="8"/>
  <c r="J24"/>
  <c r="K24"/>
  <c r="M24"/>
  <c r="O24"/>
  <c r="G27"/>
  <c r="I27"/>
  <c r="J27"/>
  <c r="K27"/>
  <c r="O27"/>
  <c r="G34"/>
  <c r="I34"/>
  <c r="J34"/>
  <c r="J40" s="1"/>
  <c r="K34"/>
  <c r="L34"/>
  <c r="M34"/>
  <c r="M40" s="1"/>
  <c r="N34"/>
  <c r="O34"/>
  <c r="P34"/>
  <c r="P40" s="1"/>
  <c r="G39"/>
  <c r="G40" s="1"/>
  <c r="I39"/>
  <c r="I40" s="1"/>
  <c r="J39"/>
  <c r="K39"/>
  <c r="K40" s="1"/>
  <c r="N39"/>
  <c r="O39"/>
  <c r="O40" s="1"/>
  <c r="G52"/>
  <c r="I52"/>
  <c r="J52"/>
  <c r="M52"/>
  <c r="M101" s="1"/>
  <c r="K93"/>
  <c r="K101" s="1"/>
  <c r="N93"/>
  <c r="N101" s="1"/>
  <c r="O93"/>
  <c r="O101" s="1"/>
  <c r="G100"/>
  <c r="G101"/>
  <c r="I100"/>
  <c r="J100"/>
  <c r="K148"/>
  <c r="K149" s="1"/>
  <c r="N148"/>
  <c r="N149" s="1"/>
  <c r="G159"/>
  <c r="I159"/>
  <c r="J159"/>
  <c r="K159"/>
  <c r="N159"/>
  <c r="G195"/>
  <c r="I195"/>
  <c r="I203" s="1"/>
  <c r="J195"/>
  <c r="J203" s="1"/>
  <c r="M195"/>
  <c r="M203"/>
  <c r="G202"/>
  <c r="G203" s="1"/>
  <c r="I202"/>
  <c r="O202"/>
  <c r="O203"/>
  <c r="G219"/>
  <c r="I219"/>
  <c r="J219"/>
  <c r="K219"/>
  <c r="K224" s="1"/>
  <c r="M219"/>
  <c r="N219"/>
  <c r="G223"/>
  <c r="I223"/>
  <c r="J223"/>
  <c r="N223"/>
  <c r="M224"/>
  <c r="K246"/>
  <c r="L246"/>
  <c r="N246"/>
  <c r="O246"/>
  <c r="P246"/>
  <c r="G254"/>
  <c r="H254"/>
  <c r="I254"/>
  <c r="J254"/>
  <c r="K254"/>
  <c r="L254"/>
  <c r="M254"/>
  <c r="N254"/>
  <c r="G272"/>
  <c r="I272"/>
  <c r="J272"/>
  <c r="K272"/>
  <c r="L272"/>
  <c r="M272"/>
  <c r="N272"/>
  <c r="O272"/>
  <c r="P272"/>
  <c r="K274"/>
  <c r="I274" s="1"/>
  <c r="I276" s="1"/>
  <c r="I281" s="1"/>
  <c r="K275"/>
  <c r="K276" s="1"/>
  <c r="K281" s="1"/>
  <c r="G276"/>
  <c r="L276"/>
  <c r="M276"/>
  <c r="N276"/>
  <c r="O276"/>
  <c r="P276"/>
  <c r="L280"/>
  <c r="M280"/>
  <c r="N280"/>
  <c r="N281" s="1"/>
  <c r="O280"/>
  <c r="P280"/>
  <c r="G308"/>
  <c r="G314" s="1"/>
  <c r="N314"/>
  <c r="P314"/>
  <c r="G319"/>
  <c r="I319"/>
  <c r="J319"/>
  <c r="K319"/>
  <c r="N319"/>
  <c r="O319"/>
  <c r="G334"/>
  <c r="I334"/>
  <c r="J334"/>
  <c r="O334"/>
  <c r="N395"/>
  <c r="O395"/>
  <c r="G419"/>
  <c r="I419"/>
  <c r="I443" s="1"/>
  <c r="J419"/>
  <c r="K419"/>
  <c r="L419"/>
  <c r="M419"/>
  <c r="M443" s="1"/>
  <c r="G436"/>
  <c r="J436"/>
  <c r="K436"/>
  <c r="N436"/>
  <c r="N443" s="1"/>
  <c r="O436"/>
  <c r="O443" s="1"/>
  <c r="G191" i="7"/>
  <c r="G189"/>
  <c r="G187"/>
  <c r="G185"/>
  <c r="G183"/>
  <c r="G181"/>
  <c r="G179"/>
  <c r="G177"/>
  <c r="G175"/>
  <c r="G161"/>
  <c r="G159"/>
  <c r="G157"/>
  <c r="G155"/>
  <c r="G153"/>
  <c r="G151"/>
  <c r="G149"/>
  <c r="G147"/>
  <c r="G140"/>
  <c r="G138"/>
  <c r="G142" s="1"/>
  <c r="G136"/>
  <c r="G139"/>
  <c r="G137"/>
  <c r="G141"/>
  <c r="G135"/>
  <c r="G129"/>
  <c r="G128"/>
  <c r="G127"/>
  <c r="G131" s="1"/>
  <c r="G133" s="1"/>
  <c r="G119"/>
  <c r="G111"/>
  <c r="G109"/>
  <c r="G107"/>
  <c r="G105"/>
  <c r="G103"/>
  <c r="G101"/>
  <c r="G99"/>
  <c r="G97"/>
  <c r="G95"/>
  <c r="G93"/>
  <c r="G91"/>
  <c r="G110"/>
  <c r="G108"/>
  <c r="G106"/>
  <c r="G104"/>
  <c r="G102"/>
  <c r="G100"/>
  <c r="G98"/>
  <c r="G96"/>
  <c r="G94"/>
  <c r="G92"/>
  <c r="H30"/>
  <c r="H33"/>
  <c r="L15"/>
  <c r="L19" s="1"/>
  <c r="L22" s="1"/>
  <c r="G202"/>
  <c r="H203"/>
  <c r="H209"/>
  <c r="H224" s="1"/>
  <c r="G207"/>
  <c r="G206"/>
  <c r="J205"/>
  <c r="G205" s="1"/>
  <c r="G204"/>
  <c r="G197"/>
  <c r="G198" s="1"/>
  <c r="G200" s="1"/>
  <c r="K193"/>
  <c r="J193"/>
  <c r="I193"/>
  <c r="H193"/>
  <c r="H194"/>
  <c r="I194"/>
  <c r="J194"/>
  <c r="K194"/>
  <c r="L194"/>
  <c r="H142"/>
  <c r="H141"/>
  <c r="H163"/>
  <c r="H164"/>
  <c r="H131"/>
  <c r="H133" s="1"/>
  <c r="I142"/>
  <c r="I141"/>
  <c r="I163"/>
  <c r="I164"/>
  <c r="J142"/>
  <c r="J144" s="1"/>
  <c r="J141"/>
  <c r="J163"/>
  <c r="J164"/>
  <c r="K142"/>
  <c r="K141"/>
  <c r="K163"/>
  <c r="K166" s="1"/>
  <c r="K164"/>
  <c r="L142"/>
  <c r="L141"/>
  <c r="L164"/>
  <c r="H19"/>
  <c r="H22" s="1"/>
  <c r="I19"/>
  <c r="J19"/>
  <c r="J22"/>
  <c r="K19"/>
  <c r="K22" s="1"/>
  <c r="G62"/>
  <c r="G60"/>
  <c r="G58"/>
  <c r="G83"/>
  <c r="G81"/>
  <c r="G79"/>
  <c r="G77"/>
  <c r="G75"/>
  <c r="G73"/>
  <c r="G71"/>
  <c r="G69"/>
  <c r="G37"/>
  <c r="G38"/>
  <c r="G39"/>
  <c r="G61"/>
  <c r="G59"/>
  <c r="G57"/>
  <c r="G84"/>
  <c r="G82"/>
  <c r="G80"/>
  <c r="G78"/>
  <c r="G76"/>
  <c r="G72"/>
  <c r="G74"/>
  <c r="G70"/>
  <c r="G68"/>
  <c r="G51"/>
  <c r="G50"/>
  <c r="G49"/>
  <c r="G48"/>
  <c r="G47"/>
  <c r="G46"/>
  <c r="G52" s="1"/>
  <c r="G29"/>
  <c r="G28"/>
  <c r="G27"/>
  <c r="G26"/>
  <c r="G25"/>
  <c r="G24"/>
  <c r="G18"/>
  <c r="G21" s="1"/>
  <c r="G229" s="1"/>
  <c r="G17"/>
  <c r="G16"/>
  <c r="G20" s="1"/>
  <c r="G14"/>
  <c r="G13"/>
  <c r="I224" i="8"/>
  <c r="I275"/>
  <c r="J274"/>
  <c r="G120" i="7"/>
  <c r="G123" s="1"/>
  <c r="L144"/>
  <c r="J88"/>
  <c r="J443" i="8"/>
  <c r="N40"/>
  <c r="I55" i="7"/>
  <c r="G30"/>
  <c r="K66"/>
  <c r="H35"/>
  <c r="I144"/>
  <c r="L117"/>
  <c r="G90"/>
  <c r="I166"/>
  <c r="L224"/>
  <c r="H210"/>
  <c r="G203"/>
  <c r="G209" s="1"/>
  <c r="G224" s="1"/>
  <c r="H72" i="9" l="1"/>
  <c r="K65"/>
  <c r="K72" s="1"/>
  <c r="M72"/>
  <c r="J72"/>
  <c r="H144" i="7"/>
  <c r="G208"/>
  <c r="K443" i="8"/>
  <c r="O281"/>
  <c r="M281"/>
  <c r="J275"/>
  <c r="J276" s="1"/>
  <c r="J281" s="1"/>
  <c r="J445" s="1"/>
  <c r="J224"/>
  <c r="G224"/>
  <c r="I101"/>
  <c r="I445" s="1"/>
  <c r="H82" i="6"/>
  <c r="H60"/>
  <c r="H30"/>
  <c r="H15"/>
  <c r="J101" i="8"/>
  <c r="G281"/>
  <c r="K404"/>
  <c r="L210" i="7"/>
  <c r="H223"/>
  <c r="H227" s="1"/>
  <c r="I88"/>
  <c r="L66"/>
  <c r="L55"/>
  <c r="J35"/>
  <c r="I35"/>
  <c r="M226"/>
  <c r="G64"/>
  <c r="H228"/>
  <c r="G443" i="8"/>
  <c r="N224"/>
  <c r="N445" s="1"/>
  <c r="H70" i="6"/>
  <c r="H55"/>
  <c r="H45"/>
  <c r="H81"/>
  <c r="H225" i="7"/>
  <c r="G85"/>
  <c r="I228"/>
  <c r="G115"/>
  <c r="G144"/>
  <c r="G32"/>
  <c r="G114"/>
  <c r="G122"/>
  <c r="G193"/>
  <c r="I227"/>
  <c r="J228"/>
  <c r="L223"/>
  <c r="G33"/>
  <c r="G35" s="1"/>
  <c r="G53"/>
  <c r="G55" s="1"/>
  <c r="G63"/>
  <c r="G66" s="1"/>
  <c r="G86"/>
  <c r="K144"/>
  <c r="J166"/>
  <c r="H166"/>
  <c r="G164"/>
  <c r="G194"/>
  <c r="G41"/>
  <c r="G44" s="1"/>
  <c r="L166"/>
  <c r="G163"/>
  <c r="L225"/>
  <c r="K210"/>
  <c r="K225" s="1"/>
  <c r="I117"/>
  <c r="H88"/>
  <c r="J66"/>
  <c r="H66"/>
  <c r="I66"/>
  <c r="J55"/>
  <c r="K55"/>
  <c r="K35"/>
  <c r="L35"/>
  <c r="I22"/>
  <c r="G223"/>
  <c r="G210"/>
  <c r="L125"/>
  <c r="L228"/>
  <c r="I226"/>
  <c r="O445" i="8"/>
  <c r="H226" i="7"/>
  <c r="G88"/>
  <c r="G445" i="8"/>
  <c r="G125" i="7"/>
  <c r="H80" i="6"/>
  <c r="L227" i="7"/>
  <c r="M445" i="8"/>
  <c r="G225" i="7"/>
  <c r="C80" i="6"/>
  <c r="K224" i="7"/>
  <c r="K228" s="1"/>
  <c r="I210"/>
  <c r="I225" s="1"/>
  <c r="J208"/>
  <c r="G15"/>
  <c r="G19" s="1"/>
  <c r="G22" s="1"/>
  <c r="K227"/>
  <c r="K226" s="1"/>
  <c r="K445" i="8" l="1"/>
  <c r="G227" i="7"/>
  <c r="G228"/>
  <c r="G117"/>
  <c r="G226"/>
  <c r="G166"/>
  <c r="J223"/>
  <c r="J227" s="1"/>
  <c r="J226" s="1"/>
  <c r="J210"/>
  <c r="J225" s="1"/>
  <c r="L226"/>
</calcChain>
</file>

<file path=xl/sharedStrings.xml><?xml version="1.0" encoding="utf-8"?>
<sst xmlns="http://schemas.openxmlformats.org/spreadsheetml/2006/main" count="1920" uniqueCount="751">
  <si>
    <t>Клішковецька музична школа</t>
  </si>
  <si>
    <t>Ставчанський СК</t>
  </si>
  <si>
    <t>Пригородоцький СБК</t>
  </si>
  <si>
    <t xml:space="preserve">Шилловецький СБК </t>
  </si>
  <si>
    <t>Шировецький СБК</t>
  </si>
  <si>
    <t xml:space="preserve">Біловецький СБК </t>
  </si>
  <si>
    <t>Долинянський СБК</t>
  </si>
  <si>
    <t xml:space="preserve">Клішковецький СБК </t>
  </si>
  <si>
    <t>Недобоївський СБК</t>
  </si>
  <si>
    <t>Млинківська ЗОШ</t>
  </si>
  <si>
    <t>Орестівська ЗОШ</t>
  </si>
  <si>
    <t>Пригородоцька ЗОШ</t>
  </si>
  <si>
    <t>Хотинська художня школа</t>
  </si>
  <si>
    <t>Влаштування автономного опалення на природному газу</t>
  </si>
  <si>
    <t xml:space="preserve">
Санковецька ЗОШ</t>
  </si>
  <si>
    <t>Заміна малоефективних котлів з низьким ККД</t>
  </si>
  <si>
    <t>0.035</t>
  </si>
  <si>
    <t>Пашковецька ЗОШ</t>
  </si>
  <si>
    <t>Заміна малоефективних котлівз низьким ККД</t>
  </si>
  <si>
    <t>Заміна внутрішніх електромереж, реконструкція електрощитових ЦРЛ</t>
  </si>
  <si>
    <t>ДДУ "Сонечко", м. Хотин</t>
  </si>
  <si>
    <t>Хотинський НВК</t>
  </si>
  <si>
    <t>Біловецька ЗОШ</t>
  </si>
  <si>
    <t xml:space="preserve">Ярівська ЗОШ </t>
  </si>
  <si>
    <t>1, 2</t>
  </si>
  <si>
    <t xml:space="preserve">Грозинецька ЗОШ </t>
  </si>
  <si>
    <t>Встановлення електолітичних нагрівачівв ТЕПЛОН</t>
  </si>
  <si>
    <t>Заміна лампрозжарювання на енергоощадні ллампи в закладах охорони здоров'я</t>
  </si>
  <si>
    <t>Пашковецька, Пригородоцька, 
Рухотинська, Зеленолипська, Млинківська, Гордівецька, Зарожанська, Недобоївська, Біловецька, Анадольська, Долинянська, Каплівська, Крутеньківська, Чепоніська, Хотинська №1,            5 ЗОШ, .</t>
  </si>
  <si>
    <t>Заміна ламп розжарювання
на енергоощадні лампи в закладах освіти</t>
  </si>
  <si>
    <t>Годилівська           ЗОШ І-ІІІст.</t>
  </si>
  <si>
    <t>Великокучурівська ЗОШ І-ІІІст.</t>
  </si>
  <si>
    <t>Банилово-Підгірнівська гімназія</t>
  </si>
  <si>
    <t>Сторожинецка районна гімназія</t>
  </si>
  <si>
    <t>Старобросковецький НВК</t>
  </si>
  <si>
    <t>Заміна віконних блоків</t>
  </si>
  <si>
    <t>Чудейська ЗОШ            І-ІІ ст.№3</t>
  </si>
  <si>
    <t>Давидівська          ЗОШ І-ІІІст.</t>
  </si>
  <si>
    <t>Чудейська        ЗОШ І-ІІІ ст. №2</t>
  </si>
  <si>
    <t>Красноїльька ЗОШ І-ІІІ ст. №1</t>
  </si>
  <si>
    <t>Модернізація існуючих котелень</t>
  </si>
  <si>
    <t xml:space="preserve">Районний будинок нац. культур </t>
  </si>
  <si>
    <t>Сторожинецька районна гімназія</t>
  </si>
  <si>
    <t>Сторожинецька ЗОШ І-ІІІ ст. №1</t>
  </si>
  <si>
    <t>Будівництво електричних котелень</t>
  </si>
  <si>
    <t>с. Вашківці</t>
  </si>
  <si>
    <t xml:space="preserve">Заміна старих вікон на металопластикові в ЗОШ </t>
  </si>
  <si>
    <t xml:space="preserve">Всього по району </t>
  </si>
  <si>
    <t>Карпатський держспецлісгосп АПК</t>
  </si>
  <si>
    <t>РЕМ</t>
  </si>
  <si>
    <t>Житловий фонд</t>
  </si>
  <si>
    <t>Сільські ради, Будинки культури та клуби, ФАПи, амбулаторії</t>
  </si>
  <si>
    <t>ЦРЛ</t>
  </si>
  <si>
    <t>ЦРБ</t>
  </si>
  <si>
    <t>ЦРБ, РБК, музична школа, художня школа</t>
  </si>
  <si>
    <t xml:space="preserve">Плосківської загальноосвітньої школи І-ІІІ ступенів </t>
  </si>
  <si>
    <t xml:space="preserve">Путильскої загальноосвітньої школи І-ІІІ ступенів </t>
  </si>
  <si>
    <t xml:space="preserve">Киселицької загальносвітньої школи І-ІІІ ступенів </t>
  </si>
  <si>
    <t>Стимулювання населення, об’єднань співвласників багатоквартирних будинків, житлово-будівельних кооперативів до впровадження енергоефективних заходів шляхом відшкодування частини відсоткової ставки за кредитами, залученими на придбання енергоефективного обладнання та/або матеріалів</t>
  </si>
  <si>
    <t>Житловий фонд Чернівецькаої області</t>
  </si>
  <si>
    <t>Стимулюванння населення до впровадження енергоефективних заходів шляхом відшкодування частини суми кредиту, залученого для придбання котлів з використанням будь-яких видів палива та енергії (за винятком природного газу та електроенергії (крім електричноготеплоакумуляційного обігріву та гарячого водопостачання) та відповідного додаткового обладнання і матеріалів до них</t>
  </si>
  <si>
    <t xml:space="preserve"> Структурні підрозділи обласної державної адміністрації - управління житлово-комунального господарства ОДА</t>
  </si>
  <si>
    <t>Всього по управлінню</t>
  </si>
  <si>
    <r>
      <t>Заходи з енергоефективності технічного (технологічного) характеру Чернівецької області на  2011-201</t>
    </r>
    <r>
      <rPr>
        <b/>
        <sz val="14"/>
        <rFont val="Times New Roman"/>
        <family val="1"/>
        <charset val="204"/>
      </rPr>
      <t xml:space="preserve">6 </t>
    </r>
    <r>
      <rPr>
        <b/>
        <sz val="14"/>
        <color indexed="8"/>
        <rFont val="Times New Roman"/>
        <family val="1"/>
        <charset val="204"/>
      </rPr>
      <t>роки</t>
    </r>
  </si>
  <si>
    <t>Всього по управлінню:</t>
  </si>
  <si>
    <t>Структурні підрозділи обласної державної адміністрації - управління житлово-комунального господарства ОДА</t>
  </si>
  <si>
    <r>
      <t>Напрями діяльності та заходи Комплексної  Програми енергоефективності, енергозбереження та раціонального використання паливно-енергетичних ресурсів Чернівецької області на 2011-2016</t>
    </r>
    <r>
      <rPr>
        <b/>
        <sz val="12"/>
        <color indexed="10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роки</t>
    </r>
  </si>
  <si>
    <t>управління житлово-комунального господарства ОДА</t>
  </si>
  <si>
    <t xml:space="preserve">Державний бюджет       </t>
  </si>
  <si>
    <t>Обласний бюджет</t>
  </si>
  <si>
    <t>Скорочення споживання та раціональне використання енергоресурсів населення області</t>
  </si>
  <si>
    <t>Ресурсне забезпечення Комплексної  Програми енергоефективності, енергозбереження та раціонального використання паливно-енергетичних ресурсів Чернівецької області на 2011-2016 роки</t>
  </si>
  <si>
    <t>Реконструкція котельні</t>
  </si>
  <si>
    <t>Підзахаричівського навчально-виховного комплексу "Перлина Гуцульщини"</t>
  </si>
  <si>
    <t>Селятинської загальноосвітньої школи І-ІІІ ступенів</t>
  </si>
  <si>
    <t>Освіта</t>
  </si>
  <si>
    <t>м.  Новоселиця</t>
  </si>
  <si>
    <t>Реконструкція та модернізація обладнання існуючої котельні</t>
  </si>
  <si>
    <t>КП "Новоселицька міська тепломережа"</t>
  </si>
  <si>
    <t>(1), (2)</t>
  </si>
  <si>
    <t>м.Новоселиця</t>
  </si>
  <si>
    <t>Проектування та будівництво автономної газової котельні в районі Новоселицької РДА для опалення будівель: РДА, РАЦСу, РВ УМВС</t>
  </si>
  <si>
    <t>Проектування та будівництво автономної газової котельні на будівлі типографії для опаленнябудівель: Держархіву, Райради, Райвійськомату</t>
  </si>
  <si>
    <t>Житлово-комунальне господарство</t>
  </si>
  <si>
    <t>(2)</t>
  </si>
  <si>
    <t>с.Магала</t>
  </si>
  <si>
    <t>Встановлення металопластикових вікон і дверей в Будинку культури с.Магала</t>
  </si>
  <si>
    <t>с.Рингач</t>
  </si>
  <si>
    <t>Додаток 2                                                                                                                                                                до рішення ___-ї сесії обласної ради ___ скликання                                                                      від "___" ____________ 2015 р. № _________</t>
  </si>
  <si>
    <t>Встановлення металопластикових вікон в клубі с.Рингач</t>
  </si>
  <si>
    <t>с.Щербинці</t>
  </si>
  <si>
    <t>Встановлення металопластикових вікон та індивідуального електроопалення в Клубі с.Щербинці</t>
  </si>
  <si>
    <t>с.Рідківці</t>
  </si>
  <si>
    <t>Встановлення металопластикових вікон та дверей в будинку культури в с.Рідківці</t>
  </si>
  <si>
    <t>с.Рокитне</t>
  </si>
  <si>
    <t>Заміна вікон на металопластикові в клубі с.Рокитне</t>
  </si>
  <si>
    <t>с.Динівці</t>
  </si>
  <si>
    <t>Ремонт системи опалення в Будинку культури с.Динівці</t>
  </si>
  <si>
    <t>с.Стальнівці</t>
  </si>
  <si>
    <t>Заміна вікон на металопластикові в будинку культури с.Стальнівці</t>
  </si>
  <si>
    <t>с.Несвоя</t>
  </si>
  <si>
    <t>Встановлення металопластикових вікон та електроконвектору в бібліотеці с.Несвоя</t>
  </si>
  <si>
    <t>с.Подвірне</t>
  </si>
  <si>
    <t>Встановлення металопластикових вікон в Будинку культури с.Подвірне</t>
  </si>
  <si>
    <t>с.Кошуляни</t>
  </si>
  <si>
    <t>Встановлення газового котла та заміна 13 вікон та 11 дверей на металопластикові в Кошулянській філії Костичанської музичної школи</t>
  </si>
  <si>
    <t>с.Ванчиківці</t>
  </si>
  <si>
    <t>Встановлення газового котла та заміна 15 вікон та 10 дверей на металопластикові в Ванчиківецькій філії Костичанської музичної школи</t>
  </si>
  <si>
    <t>Встановлення металопластикових вікон та дверей в Новоселицькому Будинку Культури</t>
  </si>
  <si>
    <t>Встановлення газових котлів, ремонт системи опалення із використанням енергозберігаючих технологій, встановлення 32 евровікон і 15 дверей в Подвірненській музичній школі</t>
  </si>
  <si>
    <t>с.Драниця</t>
  </si>
  <si>
    <t>Встановлення газового котла та заміна системи опалення по енергозберігаючих технологіях, заміна 37 вікон і 16 дверей на металопластикові в Драницькій філії Костичанівської музичної школи</t>
  </si>
  <si>
    <t>Встановлення 17 металопластикових вікон і 26 дверей в Новоселицькій музичній школі</t>
  </si>
  <si>
    <t>с.Костичани</t>
  </si>
  <si>
    <t>Влаштування автономного опалення в будинку культури в с.Костичани</t>
  </si>
  <si>
    <t>Культура</t>
  </si>
  <si>
    <t>Промивка та поточний ремонт системи опалення ДЛ с.Стальнівці</t>
  </si>
  <si>
    <t xml:space="preserve"> </t>
  </si>
  <si>
    <t>м. Новодністровськ</t>
  </si>
  <si>
    <t>м.Новодністровськ</t>
  </si>
  <si>
    <t>М.Борець</t>
  </si>
  <si>
    <t>управління інфраструктури ОДА, управління житлово-комунального господарства ОДА</t>
  </si>
  <si>
    <t>Структурні підрозділи обласної державної адміністрації - Департамент соціального захисту населення ОДА</t>
  </si>
  <si>
    <t xml:space="preserve"> Структурні підрозділи обласної державної адміністрації - Департамент охорони здоров'я ОДА</t>
  </si>
  <si>
    <t xml:space="preserve"> Структурні підрозділи обласної державної адміністрації - управління інфраструктури ОДА, управління житлово-комунального господарства ОДА</t>
  </si>
  <si>
    <t>Структурні підрозділи обласної державної адміністрації - управління інфраструктури ОДА, управління житлово-комунального господарства ОДА</t>
  </si>
  <si>
    <t>Структурні підрозділи обласної державної адміністрації - Департамент охорони здоров'я ОДА</t>
  </si>
  <si>
    <t>Всього по Департаменту:</t>
  </si>
  <si>
    <t>Всього по управлінням:</t>
  </si>
  <si>
    <t>Всього по Департаментам та управліннм:</t>
  </si>
  <si>
    <t>Всього по Департаменту</t>
  </si>
  <si>
    <t>Всього по управлінням</t>
  </si>
  <si>
    <t>Всього по Департаментам та управлінням</t>
  </si>
  <si>
    <t>Департамент соціального захисту населення ОДА</t>
  </si>
  <si>
    <t>Департамент охорони здоров'я ОДА</t>
  </si>
  <si>
    <t>Новодністровська міська рада</t>
  </si>
  <si>
    <t>Впровадження променевої системи опалення в закладах освіти, охорони здоров'я, та соціальних закладах міста</t>
  </si>
  <si>
    <t>Встановлення резервного електроопалення</t>
  </si>
  <si>
    <t xml:space="preserve">ЗОШ ІІ-ІІІ ст.        м. Новодністровськ </t>
  </si>
  <si>
    <t>Міська лікарня  м. Новодністровськ</t>
  </si>
  <si>
    <t xml:space="preserve">Територіальний центр соціального обслуговування м. Новодністровськ </t>
  </si>
  <si>
    <t xml:space="preserve">Гімназія               м. Новодністровськ </t>
  </si>
  <si>
    <t xml:space="preserve">ПНЗО "Школа мистецтв"              м. Новодністровськ </t>
  </si>
  <si>
    <t xml:space="preserve">ДНЗ "Ромашка"    м. Новодністровськ </t>
  </si>
  <si>
    <t xml:space="preserve">ДНЗ "Радість"       м. Новодністровськ </t>
  </si>
  <si>
    <t>Рекострукція системи опалення ДЛ с.Динівці (заміна котла та ремонт системи опалення)</t>
  </si>
  <si>
    <t>с.Черленівка</t>
  </si>
  <si>
    <t>Встановлення металопластикових вікон та дверей в дільничній лікарні с.Черленівка</t>
  </si>
  <si>
    <t>Дільнична лікарня с. Черленівка</t>
  </si>
  <si>
    <t>Улаштування котельні, монтаж котлів та системи опалення ДЛ с.Черленівка</t>
  </si>
  <si>
    <t>Дільнична лікарня с. Костичани</t>
  </si>
  <si>
    <t>Промивання та капітальний ремонт системи опалення ДЛ с.Костичани</t>
  </si>
  <si>
    <t>АЗПС с.Драниця</t>
  </si>
  <si>
    <t xml:space="preserve">Улаштування котельні, монтаж котлів та системи опалення АЗПС с.Драниця </t>
  </si>
  <si>
    <t xml:space="preserve">Охорона здоров'я </t>
  </si>
  <si>
    <t>с.Берестя</t>
  </si>
  <si>
    <t>Заміна опалювальної системи, проведення водопостачання по ДНЗ с.Берестя</t>
  </si>
  <si>
    <t>с.Балківці</t>
  </si>
  <si>
    <t>Заміна опалювальної системи, проведення водопостачання по ДНЗ с.Балківці</t>
  </si>
  <si>
    <t>с.Остриця (Магальська с/р)</t>
  </si>
  <si>
    <t>Влаштування центральної опалювальної системи по ЗОШ І-ІІІ ст. с.Остриця</t>
  </si>
  <si>
    <t>Заміна опалювальної системи, проведення водопостачання по ДНЗ с.Рокитне</t>
  </si>
  <si>
    <t>Заміна опалювальної системи, проведення водопостачання по ДНЗ с.Несвоя</t>
  </si>
  <si>
    <t>с.Малинівка</t>
  </si>
  <si>
    <t>Заміна опалювальної системи, проведення водопостачання по ДНЗ с.Малинівка</t>
  </si>
  <si>
    <t>с.Довжок</t>
  </si>
  <si>
    <t>Заміна опалювальної системи, проведення водопостачання по ДНЗ с.Довжок</t>
  </si>
  <si>
    <t>Реконструкція котельні по НВК с.Рингач</t>
  </si>
  <si>
    <t>ДНЗ №1 с.Форосне</t>
  </si>
  <si>
    <t>Капітальний ремонт системи опалення ДНЗ №1 с.Форосне з впровадженням енергозберігаючих заходів</t>
  </si>
  <si>
    <t>ЗОШ І-ІІІ ст. с. Жилівка</t>
  </si>
  <si>
    <t>Реконструкція котельні по Жилівській ЗОШ І-ІІ ст.</t>
  </si>
  <si>
    <t>ЗОШ І-ІІІ ст. с. Черленівка</t>
  </si>
  <si>
    <t>Реконструкція котельні по Черленівській ЗОШ І-ІІІ ст.</t>
  </si>
  <si>
    <t>ЗОШ І-ІІІ ст. с. Щербинці</t>
  </si>
  <si>
    <t xml:space="preserve"> ЗОШ №3 м.  Новоселиця</t>
  </si>
  <si>
    <t xml:space="preserve"> 7,5 р</t>
  </si>
  <si>
    <t xml:space="preserve"> ЗОШ І-ІІІ ст. с. Подвірне</t>
  </si>
  <si>
    <t>Капітальний ремонт системи опалення ЗОШ І-ІІІ ст. с.Подвірне з впровадженням енергозберігаючих технологій</t>
  </si>
  <si>
    <t>Костичанівська ЗОШ І-ІІІ ст  с. Костичани</t>
  </si>
  <si>
    <t>Капітальний ремонт системи опалення ЗОШ І-ІІІ ст. с.Костичани з впровадженням енергозберігаючих технологій</t>
  </si>
  <si>
    <t>ДДУ №1 (Дзвіночок) м.  Новоселиця</t>
  </si>
  <si>
    <t>Перехід на автономне опалення з використанням енергозберігаючих заходів</t>
  </si>
  <si>
    <t xml:space="preserve">м. Кіцмань </t>
  </si>
  <si>
    <t>ВНС Кіцманського ВУЖКГ м. Кіцмань</t>
  </si>
  <si>
    <t>Бюджетні установи району</t>
  </si>
  <si>
    <t xml:space="preserve">Заклади культури Кіцманського району </t>
  </si>
  <si>
    <t>Встановлення електроконвекторів</t>
  </si>
  <si>
    <t>Оршівецький ДНЗ</t>
  </si>
  <si>
    <t>Реконструкція системи централізованого опалення</t>
  </si>
  <si>
    <t>Бурдейський ФАП</t>
  </si>
  <si>
    <t xml:space="preserve">Влаштування централізованої системи оплаення та встановлення твердопаливних котлів для обігрів приміщення </t>
  </si>
  <si>
    <t>Стрілецько-кутська дільнична лікарня</t>
  </si>
  <si>
    <t>Нижньостанівецький ЗНЗ</t>
  </si>
  <si>
    <t>Встановлення твердопаливних котлів, які призначенні для опалення житлових та виробничих приміщень, систем гарячого водопостачання та інших технологічних цілей для систем з примусовою циркуляцією. ККД яких не менше 90%.</t>
  </si>
  <si>
    <t>Брусенківський ЗНЗ</t>
  </si>
  <si>
    <t xml:space="preserve">Верхньо-станівецький ЗНЗ </t>
  </si>
  <si>
    <t>Валявський ДНЗ</t>
  </si>
  <si>
    <t>Встановлення автономних систем опалення, що забезпечують раціональне використання теплоносія для нагріву  приміщень. Встановлення при необхідності в накопичувач тепла теплообмінного апарату, що дасть можливість наряду з опаленням приміщень отримувати гарячу воду для побутових та виробничих потреб.</t>
  </si>
  <si>
    <t>Валявський ЗНЗ</t>
  </si>
  <si>
    <t>Реконструкція котельні із заміною котлів НИИСТУ на сучасні газові котли</t>
  </si>
  <si>
    <t>Реваківський ЗНЗ</t>
  </si>
  <si>
    <t>Реконструкція котельні із заміною котлів ФАКЕЛ на сучасні газові котли</t>
  </si>
  <si>
    <t>Мамаївський ЗНЗ №1</t>
  </si>
  <si>
    <t>Кіцманська районна гімназія</t>
  </si>
  <si>
    <t>Бюджетна сфера</t>
  </si>
  <si>
    <t>Реконструкція мережі водопостачання с.Макарівка</t>
  </si>
  <si>
    <t>Реконструкція мережі водопостачання с.Нелипівці</t>
  </si>
  <si>
    <t>Реконструкція мережі водопостачання с. Вороновиця</t>
  </si>
  <si>
    <t>Реконструкція мережі водопостачання с.Берново</t>
  </si>
  <si>
    <t>Реконструкція мережі водопостачання с.Мошанець</t>
  </si>
  <si>
    <t>Завдання, спрямовані на зменшення енергоспоживання в житлово-комунальній сфері</t>
  </si>
  <si>
    <t>с Росошани</t>
  </si>
  <si>
    <t>с Перківці</t>
  </si>
  <si>
    <t>с Оселівка</t>
  </si>
  <si>
    <t>с Нелипівці</t>
  </si>
  <si>
    <t>с Мошанець</t>
  </si>
  <si>
    <t>с Бернове</t>
  </si>
  <si>
    <t>с Коновка</t>
  </si>
  <si>
    <t>с Комарів</t>
  </si>
  <si>
    <t>с Козиряни</t>
  </si>
  <si>
    <t>с Іванівці</t>
  </si>
  <si>
    <t>с Вороновиця</t>
  </si>
  <si>
    <t>с Вовчинець</t>
  </si>
  <si>
    <t>с Вартиківці</t>
  </si>
  <si>
    <t>с Бурдюг</t>
  </si>
  <si>
    <t>с.Росошани</t>
  </si>
  <si>
    <t>с.Перківці</t>
  </si>
  <si>
    <t>с.Нелипівця</t>
  </si>
  <si>
    <t>с.Новоселиця</t>
  </si>
  <si>
    <t>с.Мошанець</t>
  </si>
  <si>
    <t>с.Бернове</t>
  </si>
  <si>
    <t>с.Коновка</t>
  </si>
  <si>
    <t>с.Комарів</t>
  </si>
  <si>
    <t>с.Козиряни,</t>
  </si>
  <si>
    <t>с.Іванівці</t>
  </si>
  <si>
    <t>с.Дністрівка</t>
  </si>
  <si>
    <t>с.Грушівці</t>
  </si>
  <si>
    <t>с.Вовчинець</t>
  </si>
  <si>
    <t>с.Бурдюг</t>
  </si>
  <si>
    <t>Бібліотека с. Ленківці</t>
  </si>
  <si>
    <t>Клуб с. Ленківці</t>
  </si>
  <si>
    <t>Встановлення автономних систем опалення, що забезпечують раціональне використання теплоносія для нагріву клубних та бібліотечних  приміщень. Встановлення при необхідності в накопичувач тепла теплообмінного апарату, що дасть можливість наряду з опаленням приміщень отримувати гарячу воду для побутових та виробничих потреб.</t>
  </si>
  <si>
    <t xml:space="preserve"> Будинок культури с. Вороновиця</t>
  </si>
  <si>
    <t>Будинок культури смт. Кельменці</t>
  </si>
  <si>
    <t>ЗОШ смт. Кельменці</t>
  </si>
  <si>
    <t xml:space="preserve">Заміна вікон на вікна з високою теплоізоляцією, перекриття даху </t>
  </si>
  <si>
    <t>Районні бюджетні установи, органи місцевого самоврядування</t>
  </si>
  <si>
    <t>Заміна ламп розжарювання на сучасні енергозберігаючі люмінісцентні лампи у бюджених установах району</t>
  </si>
  <si>
    <t>ДНЗ №1 та ДНЗ №3 м.Заставна</t>
  </si>
  <si>
    <t>Заміна системи опалення</t>
  </si>
  <si>
    <t>Заміна вікон та дверей на металопластикові з високою теплоізоляцією</t>
  </si>
  <si>
    <t>Кулівецька, Товтрівська, Задубрівська, Горішньо Шерівецька сільські ради</t>
  </si>
  <si>
    <t>Лікувально-профілактичні заклади району</t>
  </si>
  <si>
    <t>Утеплення стін фасадів дверей</t>
  </si>
  <si>
    <t>Заміна віконних блоків та дверей на металопластикові з високою теплоізоляцією</t>
  </si>
  <si>
    <t>Школи району</t>
  </si>
  <si>
    <t>Заміна вікон на металопластикові з високою теплоізоляцією</t>
  </si>
  <si>
    <t>Тереблеченський інтернат</t>
  </si>
  <si>
    <t>Карапчівський ліцей</t>
  </si>
  <si>
    <t>Камянська               ЗОШ І-ІІІ ст.</t>
  </si>
  <si>
    <t>Старововчи-нецький ліцей</t>
  </si>
  <si>
    <t>Сучевенська            ЗОШ І-ІІІ ст.</t>
  </si>
  <si>
    <t>Волоківська          ЗОШ І-ІІІ ст.</t>
  </si>
  <si>
    <t>Луковицька               ЗОШ І-ІІІ ст.</t>
  </si>
  <si>
    <t>Коровійська          ЗОШ І-ІІІ ст.</t>
  </si>
  <si>
    <t>Луковицька                ЗОШ І-ІІІ ст.</t>
  </si>
  <si>
    <t xml:space="preserve"> Станівецька               ЗОШ І-ІІІ ст.</t>
  </si>
  <si>
    <t>Купський НВК №2</t>
  </si>
  <si>
    <t>Купський НВК №1</t>
  </si>
  <si>
    <t>Димківський НВК</t>
  </si>
  <si>
    <t>Глибоцький ліцей</t>
  </si>
  <si>
    <t>Глибоцька        ЗОШ І-ІІІ ст.</t>
  </si>
  <si>
    <t>Волоківська           ЗОШ І-ІІІ ст.</t>
  </si>
  <si>
    <t>Багринівська            ЗОШ І-ІІІ ст.</t>
  </si>
  <si>
    <t>Заміна опалювальної системи</t>
  </si>
  <si>
    <t>Корчівецька           ЗОШ І-ІІІ ст.</t>
  </si>
  <si>
    <t>Глибоцька ЗОШ       І-ІІІ ст.</t>
  </si>
  <si>
    <t>Станівецька ЗОШ    І-ІІІ ст.</t>
  </si>
  <si>
    <t>Опришенська ЗОШ І-ІІІ ст.</t>
  </si>
  <si>
    <t>Луковицька ЗОШ     І-ІІІ ст.</t>
  </si>
  <si>
    <t>Валякузьминська ЗОШ І-ІІ ст.</t>
  </si>
  <si>
    <t>Нижньосинівецька ЗОШ І-ІІІ ст.</t>
  </si>
  <si>
    <t>Черепковецька ЗОШ І-ІІІ ст.</t>
  </si>
  <si>
    <t>Стерченська              ЗОШ І-ІІІ ст.</t>
  </si>
  <si>
    <t>Сучевенська           ЗОШ І-ІІІ ст.</t>
  </si>
  <si>
    <t>Встановлення автономних систем опалення, що забезпечують раціональне використання теплоносія для нагріву побутових та виробничих приміщень, дитячих садків, шкіл, інше. Встановлення при необхідності в накопичувач тепла теплообмінного апарату, що дасть можливість наряду з опаленням приміщень отримувати гарячу воду для побутових та виробничих потреб.</t>
  </si>
  <si>
    <t>Відділ освіти</t>
  </si>
  <si>
    <t xml:space="preserve">Заклади охорони здоров’я </t>
  </si>
  <si>
    <t>Заміна електроламп  на енергозберігаючі</t>
  </si>
  <si>
    <t xml:space="preserve">4-5 </t>
  </si>
  <si>
    <t>Заміна обладнання паро утворюючої котельні поліклініки</t>
  </si>
  <si>
    <t>Утеплення та ущільнення віконних та дверних пройомів лікарні</t>
  </si>
  <si>
    <t>Заміна вікон та дверей в приміщеннях лікарні</t>
  </si>
  <si>
    <t>Впровадження заходів щодо підвищення теплозберігаючих властивостей  будівель лікарні</t>
  </si>
  <si>
    <t>3р</t>
  </si>
  <si>
    <t>Заклади освіти</t>
  </si>
  <si>
    <t xml:space="preserve">Заміна електроламп на енергозберігаючі </t>
  </si>
  <si>
    <t>Круп»янська ЗОШ</t>
  </si>
  <si>
    <t>Малобудська ЗОШ</t>
  </si>
  <si>
    <t>Кріганештська ЗОШ</t>
  </si>
  <si>
    <t>Савінештська ЗОШ</t>
  </si>
  <si>
    <t>2015</t>
  </si>
  <si>
    <t>Лунківська ЗОШ</t>
  </si>
  <si>
    <t>0,002</t>
  </si>
  <si>
    <t xml:space="preserve">1, 2 </t>
  </si>
  <si>
    <t>Табунівська ЗОШ</t>
  </si>
  <si>
    <t>Великобудська ЗОШ</t>
  </si>
  <si>
    <t>Могилівська ЗОШ</t>
  </si>
  <si>
    <t>Луківецька ЗОШ</t>
  </si>
  <si>
    <t>Каменська ЗОШ</t>
  </si>
  <si>
    <t>Байраківська ЗОШ</t>
  </si>
  <si>
    <t>Годинівський НВК</t>
  </si>
  <si>
    <t>Герцаївський ліцей</t>
  </si>
  <si>
    <t>Петрашівська ЗОШ</t>
  </si>
  <si>
    <t>Мольницька ЗОШ</t>
  </si>
  <si>
    <t>Горбівська ЗОШ</t>
  </si>
  <si>
    <t xml:space="preserve">Утеплення та ущільнення віконних та дверних пройомів, заміна вікон та дверей на металопласникові </t>
  </si>
  <si>
    <t>Острицька школа-сад</t>
  </si>
  <si>
    <t>Острицька ЗОШ</t>
  </si>
  <si>
    <t>Молницька ЗО</t>
  </si>
  <si>
    <t>Тернавська ЗОШ</t>
  </si>
  <si>
    <t>4</t>
  </si>
  <si>
    <t>Зовнішнє утеплення стін приміщень</t>
  </si>
  <si>
    <t>Годинівський ДНЗ</t>
  </si>
  <si>
    <t>Тернавський ДНЗ</t>
  </si>
  <si>
    <t>Мольницький ДНЗ</t>
  </si>
  <si>
    <t>Горбівський ДНЗ</t>
  </si>
  <si>
    <t>6</t>
  </si>
  <si>
    <t>Підвальнянська ЗОШ</t>
  </si>
  <si>
    <t>4-5</t>
  </si>
  <si>
    <t>5-6</t>
  </si>
  <si>
    <t>Герцаївська ЗОШ І-ІІ ступенів</t>
  </si>
  <si>
    <t>Заклади культури</t>
  </si>
  <si>
    <t>Філіал музичної школи с.Байраки</t>
  </si>
  <si>
    <t>Будинок культури с.Годинівка</t>
  </si>
  <si>
    <t>4 -5</t>
  </si>
  <si>
    <t>Будинок культури    с.Хряцка</t>
  </si>
  <si>
    <t>Будинок культури    с.Тернавка</t>
  </si>
  <si>
    <t>Будинок культури    с.Лунка</t>
  </si>
  <si>
    <t>Будинок культури    с.Молниця</t>
  </si>
  <si>
    <t>Встановлення автономних систем опалення, що забезпечують раціональне використання теплоносія для нагріву побутових та виробничих приміщень, дитячих садків, шкіл. Інше. Встановлення при необхідності в накопичувач тепла теплообмінного апарату, що дасть можливість наряду з опаленням приміщень отримувати гарячу воду для побутових та виробничих потреб.</t>
  </si>
  <si>
    <t>Клуб с.Банчени</t>
  </si>
  <si>
    <t>Клуб с.Куликівка</t>
  </si>
  <si>
    <t>Встановлення автономних систем опалення</t>
  </si>
  <si>
    <t>Галузь культури і туризму</t>
  </si>
  <si>
    <t>м.Вижниця</t>
  </si>
  <si>
    <t>.2,4</t>
  </si>
  <si>
    <t>МКП Вашківецької м/р</t>
  </si>
  <si>
    <t>КП «Ком-Сервіс» м.Вижниця</t>
  </si>
  <si>
    <t>м.Вашківці, бібліотека</t>
  </si>
  <si>
    <t>смт. Берегомет, бібліотека</t>
  </si>
  <si>
    <t>с.Сл.Банилів, сільський клуб</t>
  </si>
  <si>
    <t>с.Бережонка, сільський клуб</t>
  </si>
  <si>
    <t>с.Мілієве, сільський клуб</t>
  </si>
  <si>
    <t>Вашківецька лікарня, м. Вашківці</t>
  </si>
  <si>
    <t>Заміна котлів, реконструкція систем теплпостачання</t>
  </si>
  <si>
    <t>Мілієвська ЗОШ І-ІІІ ст.,с.Мілієво</t>
  </si>
  <si>
    <t>1,2,4</t>
  </si>
  <si>
    <t>Лукавецька ЗОШ І-ІІІ ст.,с.Лукавці</t>
  </si>
  <si>
    <t>Вашківецька ЗОШ І-ІІІ ст.,м.Вашківці</t>
  </si>
  <si>
    <t>Берегометська ЗОШ І-ІІІ ст.№2,смт. Берегомет</t>
  </si>
  <si>
    <t>Заміна віконних рам</t>
  </si>
  <si>
    <t>Берегометська гімназія смт. Берегомет</t>
  </si>
  <si>
    <t>0.005</t>
  </si>
  <si>
    <t>Вашківецька гімназія</t>
  </si>
  <si>
    <t>0,62</t>
  </si>
  <si>
    <t>0,035</t>
  </si>
  <si>
    <t>Бабинська ЗОШ І-ІІ ст.с.Бабино</t>
  </si>
  <si>
    <t>Лопушнянська ЗОШ І-ІІІ ст.,  с. Лопушна</t>
  </si>
  <si>
    <t>Долішньо-Шепітська ЗОШ І-ІІІ ст.,с.Д-Шепіт</t>
  </si>
  <si>
    <t>Чорногузівська ЗОШ І-ІІІст., с.Чорногузи</t>
  </si>
  <si>
    <t>Берегометська ЗОШ І-ІІІ ст.№4,смт. Берегомет</t>
  </si>
  <si>
    <r>
      <t xml:space="preserve">Інші види палива (дрова та т.п.)           </t>
    </r>
    <r>
      <rPr>
        <b/>
        <i/>
        <sz val="10"/>
        <color indexed="8"/>
        <rFont val="Times New Roman"/>
        <family val="1"/>
        <charset val="204"/>
      </rPr>
      <t>тис.т.у.п.</t>
    </r>
  </si>
  <si>
    <r>
      <t xml:space="preserve">Теплоенергія        </t>
    </r>
    <r>
      <rPr>
        <b/>
        <i/>
        <sz val="10"/>
        <color indexed="8"/>
        <rFont val="Times New Roman"/>
        <family val="1"/>
        <charset val="204"/>
      </rPr>
      <t>тис. Гкал</t>
    </r>
  </si>
  <si>
    <r>
      <t xml:space="preserve">Електро- енергія         </t>
    </r>
    <r>
      <rPr>
        <b/>
        <i/>
        <sz val="10"/>
        <color indexed="8"/>
        <rFont val="Times New Roman"/>
        <family val="1"/>
        <charset val="204"/>
      </rPr>
      <t>тис. кВт год.</t>
    </r>
  </si>
  <si>
    <r>
      <t xml:space="preserve">Вугілля            </t>
    </r>
    <r>
      <rPr>
        <b/>
        <i/>
        <sz val="10"/>
        <color indexed="8"/>
        <rFont val="Times New Roman"/>
        <family val="1"/>
        <charset val="204"/>
      </rPr>
      <t>тис. т</t>
    </r>
    <r>
      <rPr>
        <b/>
        <sz val="10"/>
        <color indexed="8"/>
        <rFont val="Times New Roman"/>
        <family val="1"/>
        <charset val="204"/>
      </rPr>
      <t xml:space="preserve">  </t>
    </r>
  </si>
  <si>
    <r>
      <t xml:space="preserve">Нафта, нафто- продукти      </t>
    </r>
    <r>
      <rPr>
        <b/>
        <i/>
        <sz val="10"/>
        <color indexed="8"/>
        <rFont val="Times New Roman"/>
        <family val="1"/>
        <charset val="204"/>
      </rPr>
      <t>тис. т</t>
    </r>
  </si>
  <si>
    <r>
      <t xml:space="preserve">Природний газ                       </t>
    </r>
    <r>
      <rPr>
        <b/>
        <i/>
        <sz val="10"/>
        <color indexed="8"/>
        <rFont val="Times New Roman"/>
        <family val="1"/>
        <charset val="204"/>
      </rPr>
      <t>млн. м</t>
    </r>
    <r>
      <rPr>
        <b/>
        <i/>
        <vertAlign val="superscript"/>
        <sz val="10"/>
        <color indexed="8"/>
        <rFont val="Times New Roman"/>
        <family val="1"/>
        <charset val="204"/>
      </rPr>
      <t>3</t>
    </r>
  </si>
  <si>
    <t>закінчення</t>
  </si>
  <si>
    <t xml:space="preserve">початок </t>
  </si>
  <si>
    <t>в тому числі:</t>
  </si>
  <si>
    <r>
      <t xml:space="preserve">Вартість зекономлених ПЕР                        </t>
    </r>
    <r>
      <rPr>
        <i/>
        <sz val="10"/>
        <color indexed="8"/>
        <rFont val="Times New Roman"/>
        <family val="1"/>
        <charset val="204"/>
      </rPr>
      <t>тис. грн.</t>
    </r>
  </si>
  <si>
    <t>Економія паливно енергетичних ресурсів від впровадження енергозберігаючих заходів за звітний період</t>
  </si>
  <si>
    <r>
      <t xml:space="preserve">Всього </t>
    </r>
    <r>
      <rPr>
        <i/>
        <sz val="10"/>
        <color indexed="8"/>
        <rFont val="Times New Roman"/>
        <family val="1"/>
        <charset val="204"/>
      </rPr>
      <t>тис.т.у.п</t>
    </r>
    <r>
      <rPr>
        <sz val="10"/>
        <color indexed="8"/>
        <rFont val="Times New Roman"/>
        <family val="1"/>
      </rPr>
      <t>.</t>
    </r>
  </si>
  <si>
    <t>Джерела фінансування*</t>
  </si>
  <si>
    <r>
      <t xml:space="preserve">Вартість розробки та впровадження ЕЗЗ                         </t>
    </r>
    <r>
      <rPr>
        <b/>
        <i/>
        <sz val="10"/>
        <color indexed="8"/>
        <rFont val="Times New Roman"/>
        <family val="1"/>
        <charset val="204"/>
      </rPr>
      <t>тис.грн.</t>
    </r>
  </si>
  <si>
    <t>Період окупності роки</t>
  </si>
  <si>
    <t>Термін впровадження</t>
  </si>
  <si>
    <t>Місце впровадження</t>
  </si>
  <si>
    <t xml:space="preserve">Проведення модернізації, переведення котелень в закладах освіти району на використання відновлюваних джерел енергії та альтернативних видів палива (реконструкція існуючих систем обігріву) </t>
  </si>
  <si>
    <t xml:space="preserve"> ЗОШ І-ІІІ ст.
с.Байраки</t>
  </si>
  <si>
    <t>Ліцей ім. Георгія Асакі в м. Герца</t>
  </si>
  <si>
    <t xml:space="preserve"> ЗОШ І-ІІІ ст.
с.Остриця</t>
  </si>
  <si>
    <t>15,1</t>
  </si>
  <si>
    <t>14,2</t>
  </si>
  <si>
    <t xml:space="preserve">Проведення модернізації, переведення котелень на використання відновлюваних джерел енергії та альтернативних видів палива (реконструкція існуючих систем обігріву) </t>
  </si>
  <si>
    <t xml:space="preserve"> ЗОШ І-ІІІ ст.
с.Сучевени</t>
  </si>
  <si>
    <t xml:space="preserve"> ЗОШ І-ІІІ ст.
с.Стерче</t>
  </si>
  <si>
    <t xml:space="preserve"> ЗОШ І-ІІІ ст.
с.Багринівка</t>
  </si>
  <si>
    <t xml:space="preserve"> ЗОШ І-ІІІ ст.
с.Тереблече</t>
  </si>
  <si>
    <t xml:space="preserve"> ЗОШ І-ІІІ ст.
с.Нижні Синівці</t>
  </si>
  <si>
    <t xml:space="preserve"> ЗОШ І-ІІІ ст.
с.Купка</t>
  </si>
  <si>
    <t xml:space="preserve"> ЗОШ І-ІІІ ст.
с.Кам'янка</t>
  </si>
  <si>
    <t xml:space="preserve"> ЗОШ І-ІІІ ст.
с.Волока</t>
  </si>
  <si>
    <t xml:space="preserve"> Ліцей с.Старий Вовчинець</t>
  </si>
  <si>
    <t xml:space="preserve"> Ліцей с.Карапчів</t>
  </si>
  <si>
    <t>НВК
с.Драниця</t>
  </si>
  <si>
    <t xml:space="preserve"> ЗОШ І-ІІІ ст.
с. Подвірне</t>
  </si>
  <si>
    <t xml:space="preserve">Заміна застарілих котлів </t>
  </si>
  <si>
    <t xml:space="preserve"> ЗОШ І-ІІІ ст.
с.Селятин</t>
  </si>
  <si>
    <t xml:space="preserve"> ЗОШ І-ІІІ ст.
с.Плоска</t>
  </si>
  <si>
    <t xml:space="preserve"> ЗОШ І-ІІІ ст.
смт.Путила</t>
  </si>
  <si>
    <t xml:space="preserve"> ЗОШ І-ІІІ ст.
с.Киселиця</t>
  </si>
  <si>
    <t>НВК с.Підзахаричі</t>
  </si>
  <si>
    <t>ДНЗ "Сонечко"  м. Хотин</t>
  </si>
  <si>
    <t xml:space="preserve"> ЗОШ І-ІІІ ст.
с.Хотин</t>
  </si>
  <si>
    <t xml:space="preserve">Впровадження електричного теплоакумуляційного обігріву </t>
  </si>
  <si>
    <t>Модернізація котельні С.Щедріна  за адресою 2-й провулок Кармелюка,6 з переводом на альтернативний вид палива,  МКП «Чернівцітеплокомуненерго»,
м. Чернівців</t>
  </si>
  <si>
    <t>Впроваджені енергозберігаючі
заходи та технології</t>
  </si>
  <si>
    <t>№ пп</t>
  </si>
  <si>
    <t>2014-2015</t>
  </si>
  <si>
    <t>М. Борець</t>
  </si>
  <si>
    <t xml:space="preserve">Державний бюджет </t>
  </si>
  <si>
    <t>Заміна застарілих котлів на нові енергозберінаючі КП«Новоселицька міська тепломережа»</t>
  </si>
  <si>
    <t>Впровадження електричного теплоакумуляційного обігріву в закладах освіти району</t>
  </si>
  <si>
    <t>Реконструкція котельні МКП «Чернівцітеплокомуненерго»,</t>
  </si>
  <si>
    <t xml:space="preserve"> РДА</t>
  </si>
  <si>
    <t xml:space="preserve">місцеві бюджети </t>
  </si>
  <si>
    <t xml:space="preserve">Реконструкція системи теплопостачання </t>
  </si>
  <si>
    <t>Реконструкція мережі вуличного освітлення</t>
  </si>
  <si>
    <t>м. Чернівці</t>
  </si>
  <si>
    <t>Хотинська міська рада</t>
  </si>
  <si>
    <t>№ з/п</t>
  </si>
  <si>
    <t>Назва напряму діяльності (пріоритетні завдання)</t>
  </si>
  <si>
    <t>Перелік заходів програми</t>
  </si>
  <si>
    <t>Термін виконання заходу</t>
  </si>
  <si>
    <t>Виконавці</t>
  </si>
  <si>
    <t>Джерела фінансування</t>
  </si>
  <si>
    <t>Всього</t>
  </si>
  <si>
    <t>Кельменецький район</t>
  </si>
  <si>
    <t>2013-2014</t>
  </si>
  <si>
    <t>2011-2012</t>
  </si>
  <si>
    <t>2012-2013</t>
  </si>
  <si>
    <t>Державний бюджет</t>
  </si>
  <si>
    <t>2011-2014</t>
  </si>
  <si>
    <t>Глибоцький район</t>
  </si>
  <si>
    <t>2012-2015</t>
  </si>
  <si>
    <t>Утеплення та ущільнення віконних та дверних пройомів, заміна вікон та дверей на металопластикові в школах  та ліцеях району</t>
  </si>
  <si>
    <t>Зовнішнє утеплення стін приміщень в школах  та ліцеях району</t>
  </si>
  <si>
    <t>Переобладнання котелень з твердого палива на газо- та електроопалення в будинках культури та клубах району</t>
  </si>
  <si>
    <t>Заміна електроламп на енергозберігаючі в закладах культури та охорони здоров'я</t>
  </si>
  <si>
    <t>Заміна вікон та дверей на металопластикові з високою теплоізоляцією в школах  та ліцеях району</t>
  </si>
  <si>
    <t>Реконструкція мережі вуличного освітлення, заміна ламп розжарювання на економлампи в господарстві ЖКГ</t>
  </si>
  <si>
    <t>Заміна застарілих неефективних котлів на сучасні з високим ККД, реконструкція систем теплопостачання у закладах освіти району</t>
  </si>
  <si>
    <t>2011-2015</t>
  </si>
  <si>
    <t>Заміна опалювальної системи в ЗОШ  та ліцеях району</t>
  </si>
  <si>
    <t>Заміна технологічного обладнання на енергоефективні</t>
  </si>
  <si>
    <t>Заміна вікон на металопластикові з високою теплоізоляцією у школах району</t>
  </si>
  <si>
    <t>Реконструкція мережі водопостачання сіл району</t>
  </si>
  <si>
    <t>Заміна ламп розжарювання на сучасні енергозберігаючі</t>
  </si>
  <si>
    <t>Реконструкція котельні із заміною котлів НИИСТУ та ФАКЕЛ на сучасні газові котли в ЗНЗ району</t>
  </si>
  <si>
    <t>Реконструкція системи централізованого опалення в ДНЗ району.</t>
  </si>
  <si>
    <t>2011-2016</t>
  </si>
  <si>
    <t>Реконструкція силового електрообладнання і автоматизація електродвигунів насосів ВНС Кіцманського ВУЖКГ</t>
  </si>
  <si>
    <t>Будівництво резервуару чистої (питної) води на 3000 м3</t>
  </si>
  <si>
    <t>Кіцманська міська рада</t>
  </si>
  <si>
    <t>Капітальний ремонт системи опалення ЗОШ І-ІІІ ст. району з впровадженням енергозберігаючих технологій</t>
  </si>
  <si>
    <t xml:space="preserve">Улаштування центральної системи опалення ЗОШ І-ІІІ ст. с.Щербинці з встановленням котлів на твердому паливі </t>
  </si>
  <si>
    <t>Реконструкція котельні по Черленівській та Жилівський ЗОШ І-ІІІ ст.</t>
  </si>
  <si>
    <t>Заміна опалювальної системи, проведення водопостачання по ДНЗ району</t>
  </si>
  <si>
    <t>Промивання та капітальний ремонт системи опалення ДЛ  в селах району</t>
  </si>
  <si>
    <t>Встановлення металопластикових вікон в навчальних закладах району.</t>
  </si>
  <si>
    <t>Встановлення газового котла та заміна системи опалення по енергозберігаючих технологіях в будинках культури району</t>
  </si>
  <si>
    <t>Улаштування котельні, монтаж котлів та системи опалення в селах району та м.Новоселиця</t>
  </si>
  <si>
    <t>Реконструкція котелень по району</t>
  </si>
  <si>
    <t>Реконструкція котелень в ЗНЗ раойну</t>
  </si>
  <si>
    <t>ЦРБ, РБК, музична школа, художня школа,Сільські ради, Будинки культури та клуби, ФАПи, амбулаторії,Карпатський держспецлісгосп АПК</t>
  </si>
  <si>
    <t>Заміна старих вікон на металопластикові в ЗОШ району</t>
  </si>
  <si>
    <t>Будівництво електричних котелень в ЗОШ,будинках кулльтури району</t>
  </si>
  <si>
    <t>Модернізація існуючих котелень в ЗОШ та гімназіях району</t>
  </si>
  <si>
    <t>Заміна вікон на вікна з високою теплоізоляцією в школах  та будинках культури району</t>
  </si>
  <si>
    <t>Встановлення електолітичних нагрівачівв ТЕПЛОН в ЗНЗ району</t>
  </si>
  <si>
    <t>Заміна внутрішніх електромереж, реконструкція електрощитових ЦРЛ в м.Хотин</t>
  </si>
  <si>
    <t>Заміна малоефективних котлів з низьким ККД в ЗОШ с.Пашківці</t>
  </si>
  <si>
    <t>Влаштування автономного опалення на природному газу в ЗОШ та СБК району</t>
  </si>
  <si>
    <t>Заміна зовнішніх та внутрішніх мереж теплопостачання в закладах району</t>
  </si>
  <si>
    <t xml:space="preserve">Заміна дерев'яних вікон на 
металопластикові з високою теплоізоляцією </t>
  </si>
  <si>
    <t>Заміна ламп розжарювання
на енергоощадні лампи в закладах освіти та закладах охорони здоров'я</t>
  </si>
  <si>
    <t>Капітальний ремонт покрівель в освіти та охорони здоров'я району</t>
  </si>
  <si>
    <t>м.Чернівці</t>
  </si>
  <si>
    <t>Утеплення стін скріпленою теплоізоляцією</t>
  </si>
  <si>
    <t xml:space="preserve"> Оснащення житлового фонду, закладів освіти, охорони здоров”я приладами обліку та розподілу  теплової енергії та холодної води з GSM зв’язком</t>
  </si>
  <si>
    <t xml:space="preserve"> Теплогідроізоляції  м”яких покрівель пінополіуретановим покриттям (утеплення )</t>
  </si>
  <si>
    <t>Реконструкції, модернізації котелень, теплових пунктів</t>
  </si>
  <si>
    <t>Реконструкція, заміна теплових мереж,  транзитів та вводів  на попередньоізольовані труби</t>
  </si>
  <si>
    <t>Оновлення рухомого складу електротранспорту та  ліквідації аварійного стану контактної мережі</t>
  </si>
  <si>
    <t>Реконструкції  зовнішнього освітлення м.Чернівців (заміна електромережі з використанням сучасних проколюючих зажимів та світильників з натрієвими лампами на  світильники з світлодіодними лампами)</t>
  </si>
  <si>
    <t>Чернівецька міська рада</t>
  </si>
  <si>
    <t>Всього по місту:</t>
  </si>
  <si>
    <t>Котельня на відходах деревообробної промисловості (тирса, стружка, дров'яні відходи) в будинку-інтренату с.Череш.</t>
  </si>
  <si>
    <t>Заміна електроламп розжарювання на енергозберігаючі в закладах охорони здоров'я м.Чернівці</t>
  </si>
  <si>
    <t>Заміна застарілого електротехнічного устаткування на нове в закладах охорони здоров'я м.Чернівці</t>
  </si>
  <si>
    <t>Реконструкція приміщення пральні із заміною застарілого обладнання в закладах охорони здоров'я м.Чернівці</t>
  </si>
  <si>
    <t>Реконструкція тепломережі та системи опалення в закладах охорони здоров'я м.Чернівці</t>
  </si>
  <si>
    <t>Перевід з централізованого опалення на автономне в закладах охорони здоров'я м.Чернівці</t>
  </si>
  <si>
    <t>Реконструкція зовнішніх та внутрішніх теплових мереж в закладах охорони здоров'я м.Чернівці</t>
  </si>
  <si>
    <t>Всього по району:</t>
  </si>
  <si>
    <t>Заставнівський район</t>
  </si>
  <si>
    <t xml:space="preserve">Заходи спрямовані на зменшення споживання паливно-енергетичних ресурсів у бюджетній сфері </t>
  </si>
  <si>
    <t>Ремонт будівель та утеплення стін фасадів дверей у лікувально-профілактичних закладах району</t>
  </si>
  <si>
    <t>Реконструкція мереж вуличного освітлення із заміною ламп на сучасні енергозберігаючі</t>
  </si>
  <si>
    <t>2011-2013</t>
  </si>
  <si>
    <t>Кіцманський район</t>
  </si>
  <si>
    <t>2012-2014</t>
  </si>
  <si>
    <t>Роки виконання програми</t>
  </si>
  <si>
    <t>Всього витрат на виконання програми</t>
  </si>
  <si>
    <t>тис.грн.</t>
  </si>
  <si>
    <t>Обсяг коштів, які пропонується залучити на виконання програми</t>
  </si>
  <si>
    <t>Новоселицький район</t>
  </si>
  <si>
    <t>Обсяг ресурсів всього, в тому числі:</t>
  </si>
  <si>
    <t xml:space="preserve">державний бюджет </t>
  </si>
  <si>
    <t>кошти небюджетних джерел</t>
  </si>
  <si>
    <t>Герцаївський район</t>
  </si>
  <si>
    <t>державний бюджет</t>
  </si>
  <si>
    <t>Вижницький район</t>
  </si>
  <si>
    <t xml:space="preserve">кошти небюджетних джерел </t>
  </si>
  <si>
    <t>Путильський район</t>
  </si>
  <si>
    <t>Сокирянський район</t>
  </si>
  <si>
    <t>Сторожинецький район</t>
  </si>
  <si>
    <t>Хотинський район</t>
  </si>
  <si>
    <t>Впровадження енергозберігаючих технологій</t>
  </si>
  <si>
    <t>Новоселицька міська рада</t>
  </si>
  <si>
    <t>Реконструкція системи опалення в ЗОШ №3 з встановленням індивідуального опалення (тверде паливо - електрика)</t>
  </si>
  <si>
    <t>РДА</t>
  </si>
  <si>
    <t>Обсяг ресурсів всього по області, в тому числі:</t>
  </si>
  <si>
    <t>Технічне переоснащен-ня та реконструкція котельного обладнання і мереж теплопоста-чання</t>
  </si>
  <si>
    <t>Модернізація внутрішнього та зовнішнього освітлення</t>
  </si>
  <si>
    <t>Заміна застарілих неефективних котлів на сучасні з високим ККД, реконструкція систем теплопостачання у закладах освіти, медичного обслуговування та ЖКГ</t>
  </si>
  <si>
    <t>Всього по району</t>
  </si>
  <si>
    <t xml:space="preserve"> Чернівецька область</t>
  </si>
  <si>
    <t>місцеві бюджети</t>
  </si>
  <si>
    <t>-</t>
  </si>
  <si>
    <t>Всього по державному бюджету</t>
  </si>
  <si>
    <t>Всього по місцевому бюджету</t>
  </si>
  <si>
    <t>Всього по небюджетним коштам</t>
  </si>
  <si>
    <t>Реконструкція систем теплопостачання  в ЗОШ сіл району</t>
  </si>
  <si>
    <t>с. Селище</t>
  </si>
  <si>
    <t>с. Гвіздівці</t>
  </si>
  <si>
    <t>Зменшення споживаня ПЕР</t>
  </si>
  <si>
    <t>Орієнтовні обсяги фінансування (вартість), тис.грн.</t>
  </si>
  <si>
    <t>Очікуваний результат (економія бюджетних коштів) тис.грн.</t>
  </si>
  <si>
    <t>Всього по області,</t>
  </si>
  <si>
    <t>небюджетні кошти</t>
  </si>
  <si>
    <r>
      <t xml:space="preserve">Примітка. </t>
    </r>
    <r>
      <rPr>
        <sz val="14"/>
        <rFont val="Times New Roman"/>
        <family val="1"/>
        <charset val="204"/>
      </rPr>
      <t>Обсяги видатків обласного та інших місцевих бюджетів на виконання заходів Програми визначається рішенням сесії відповідних місцевих рад про бюджет на кожний рік, виходячи з бюджетних можливостей.</t>
    </r>
  </si>
  <si>
    <t>у т.ч. за роками:</t>
  </si>
  <si>
    <t>Структурні підрозділи обласної державної адміністрації</t>
  </si>
  <si>
    <t>Заміна віконних та дверних рам</t>
  </si>
  <si>
    <t>Місцеві ради, підприімства</t>
  </si>
  <si>
    <t>Місцеві бюджети</t>
  </si>
  <si>
    <t>Місцевий бюджет</t>
  </si>
  <si>
    <t xml:space="preserve">Місцевий бюджети </t>
  </si>
  <si>
    <t>у тому числі: Державний бюджет</t>
  </si>
  <si>
    <t>Встановлення автономних систем опалення, що забезпечують раціональне використання теплоносія для нагріву побутових та виробничих приміщень, дитячих садків, шкіл, інше. Встановлення при необхідності в накопичувач тепла теплообмінного апарату, що дасть можливість разом з опаленням приміщень отримувати гарячу воду для побутових та виробничих потреб.</t>
  </si>
  <si>
    <t xml:space="preserve">Заходи, спрямовані на зменшення споживання паливно-енергетичних ресурсів у бюджетній сфері </t>
  </si>
  <si>
    <t>Заміна ламп розжарювання на сучасні енергозберігаючі люмінісцентні лампи у бюджетних установах району</t>
  </si>
  <si>
    <t>Заміна вікон на вікна з високою теплоізоляцією, перекриття даху в школах  та будинках культури району</t>
  </si>
  <si>
    <t>Встановлення твердопаливних котлів, які призначенні для опалення житлових та виробничих приміщень, систем гарячого водопостачання та інших технологічних цілей для систем з примусовою циркуляцією, ККД яких не менше 90% в ЗНЗ району.</t>
  </si>
  <si>
    <t>Встановлення електроконвекторів в закладах культури району</t>
  </si>
  <si>
    <t>Перехід на автономне опалення з використанням енергозберігаючих заходів в ДДУ м.Новселиця та будинках культури району</t>
  </si>
  <si>
    <t>Державний бюджет 85% по кожному об'єкту</t>
  </si>
  <si>
    <t xml:space="preserve">Місцевий бюджет 15% по кожному об'єкту </t>
  </si>
  <si>
    <t>Встановлення автономних систем опалення, що забезпечують раціональне використання теплоносія для нагріву побутових та виробничих приміщень, дитячих садків, шкіл, інше. Встановлення при необхідності в накопичувач тепла теплообмінного апарату, що дасть можливість нарівні з опаленням приміщень отримувати гарячу воду для побутових та виробничих потреб.</t>
  </si>
  <si>
    <t>Заміна системи опалення в бюджетних установах району</t>
  </si>
  <si>
    <t>Заходи, спрямовані на зменшення споживання паливно-енергетичних ресурсів у бюджетній сфері  та ЖКГ</t>
  </si>
  <si>
    <t>Встановлення автономних систем опалення, що забезпечують раціональне використання теплоносія для нагріву клубних та бібліотечних  приміщень. Встановлення при необхідності в накопичувач тепла теплообмінного апарату, що дасть можливість разом з опаленням приміщень отримувати гарячу воду для побутових та виробничих потреб в клубах району</t>
  </si>
  <si>
    <t>Встановлення автономних систем опалення, що забезпечують раціональне використання теплоносія для нагріву  приміщень. Встановлення при необхідності в накопичувач тепла теплообмінного апарату, що дасть можливість разом з опаленням приміщень отримувати гарячу воду для побутових та виробничих потреб в ДНЗ району</t>
  </si>
  <si>
    <t>Влаштування централізованої системи опалення та встановлення твердопаливних котлів для обігрів приміщення  ФАП району</t>
  </si>
  <si>
    <t xml:space="preserve">обласний бюджет </t>
  </si>
  <si>
    <t>міський та обласний бюджети</t>
  </si>
  <si>
    <t>Обласний  бюджет</t>
  </si>
  <si>
    <t>Всього по обласному бюджету</t>
  </si>
  <si>
    <t xml:space="preserve">Місцевий та обласний бюджети </t>
  </si>
  <si>
    <t>Модернізація, реконструкція системи теплопостачання мікрорайону Кармелюка – Салтикова – Щедріна з оснащенням автоматизованими приладами обліку та регулювання споживання енергоресурсів м. Чернівці</t>
  </si>
  <si>
    <t xml:space="preserve">Реконструкція котельні “Будинок дитини” м. Чернівці </t>
  </si>
  <si>
    <t>Керуючий справами обласної ради</t>
  </si>
  <si>
    <t xml:space="preserve">Додаток 5
до Комплексної програми енергоефективності, енергозбереження та раціонального використання паливно-енергетичних ресурсів Чернівецької області на 2011-2015 роки </t>
  </si>
  <si>
    <t>(2) - кошти місцевих бюджетів;                                              (4) - інші джерела (інвестиції, кредити тощо);</t>
  </si>
  <si>
    <t>(1) - кошти державного бюджету;                                         (3) - кошти підприємств;</t>
  </si>
  <si>
    <r>
      <t xml:space="preserve">                                      *  -  в графі 8 "Джерела фінансування" обов</t>
    </r>
    <r>
      <rPr>
        <vertAlign val="superscript"/>
        <sz val="10"/>
        <color indexed="8"/>
        <rFont val="Times New Roman"/>
        <family val="1"/>
      </rPr>
      <t>'</t>
    </r>
    <r>
      <rPr>
        <sz val="10"/>
        <color indexed="8"/>
        <rFont val="Times New Roman"/>
        <family val="1"/>
      </rPr>
      <t>язково вказувати джерела фінансування енергозберігаючих заходів та технологій:</t>
    </r>
  </si>
  <si>
    <t>Всього по області</t>
  </si>
  <si>
    <t>Обласний онкологічний диспансер</t>
  </si>
  <si>
    <t>Реконструкція зовнішніх та внутрішніх теплових мереж</t>
  </si>
  <si>
    <t>Перевід з централізованого опалення на автономне</t>
  </si>
  <si>
    <t>Лікарня швидкої медичної допомоги</t>
  </si>
  <si>
    <t>Реконструкція із заміною технологічноо обладнання в пральні</t>
  </si>
  <si>
    <t>Реконструкція системи опалення</t>
  </si>
  <si>
    <t>2</t>
  </si>
  <si>
    <t xml:space="preserve">Обласний госпіталь для вітчизняної війни </t>
  </si>
  <si>
    <t>Реконструкція із заміною технологічноо обладнання на пральні</t>
  </si>
  <si>
    <t>2-3</t>
  </si>
  <si>
    <t>5</t>
  </si>
  <si>
    <t>Заміна ламп розжарування на більш економічні</t>
  </si>
  <si>
    <t>Обласна психіатрична лікарня</t>
  </si>
  <si>
    <t>3</t>
  </si>
  <si>
    <t>Реконструкція тепломережі</t>
  </si>
  <si>
    <t>1</t>
  </si>
  <si>
    <t>Обласна клінічна лікарня</t>
  </si>
  <si>
    <t>Заміна електроламп розжарювання на енергозберігаючі</t>
  </si>
  <si>
    <t>Реконструкція приміщення пральні із заміною застарілого обладнання</t>
  </si>
  <si>
    <t>Заміна обладнання пароутворюючої котельні</t>
  </si>
  <si>
    <t>2 , 4</t>
  </si>
  <si>
    <t>Обласна дитяча клінічна лікарня №1</t>
  </si>
  <si>
    <t>Заміна застарілого електротехнічного устаткування на нове</t>
  </si>
  <si>
    <t>2 , 3</t>
  </si>
  <si>
    <t>с. Череш, Сторожинецький р-н., психоневрологічний будинок інтернат</t>
  </si>
  <si>
    <t>Котельня на відходах деревообробної промисловості (тирса, стружка, дров'яні відходи)</t>
  </si>
  <si>
    <t>Всього по місту</t>
  </si>
  <si>
    <t>Господарський корпус  ЦРЛ</t>
  </si>
  <si>
    <t>0.016</t>
  </si>
  <si>
    <t xml:space="preserve">Пологове відділення ЦРЛ </t>
  </si>
  <si>
    <t>Хірургічне відділення  ЦРЛ</t>
  </si>
  <si>
    <t>0.008</t>
  </si>
  <si>
    <t>Інфекційне відділення ЦРЛ</t>
  </si>
  <si>
    <t>Терапевтичне відділення  ЦРЛ</t>
  </si>
  <si>
    <t>Капітальний ремонт покрівель</t>
  </si>
  <si>
    <t xml:space="preserve">Біловецька, Каплівська, Анадольська </t>
  </si>
  <si>
    <t>Хотинська гімназія, Зарожанська, Данковецька, Полянська ЗОШ</t>
  </si>
  <si>
    <t>Перебиковецька ЗОШ</t>
  </si>
  <si>
    <t xml:space="preserve">Хотинська ЗОШ         № 1 </t>
  </si>
  <si>
    <t>Хотинська ЦРБ</t>
  </si>
  <si>
    <t>Заміна дерев'яних вікон на 
металопластикові з високою теплоізоляцією</t>
  </si>
  <si>
    <t>Господарський корпус ЦРЛ</t>
  </si>
  <si>
    <t>Хірургічне відділення ЦРЛ</t>
  </si>
  <si>
    <t>Інфекційне відділеня ЦРЛ</t>
  </si>
  <si>
    <t>Стоматологічне відділення ЦРЛ</t>
  </si>
  <si>
    <t>Терапеевтичне відділеня ЦРЛ</t>
  </si>
  <si>
    <t>Поліклініка ЦРЛ</t>
  </si>
  <si>
    <t>Пологове відділення Хотинської ЦРЛ</t>
  </si>
  <si>
    <t>Клішковецький, Круглицький СБК</t>
  </si>
  <si>
    <t>Клішковецька художня школа</t>
  </si>
  <si>
    <t>Хотинська художня , Зарожанська музична школа</t>
  </si>
  <si>
    <t>Хотинська музична школа, Анадольський СК</t>
  </si>
  <si>
    <t>Хотинський РБНТ</t>
  </si>
  <si>
    <t>Зарожанська, Шировецька ЗОШ</t>
  </si>
  <si>
    <t xml:space="preserve">
Хотинська гімназія, Крутеньківська ЗОШ</t>
  </si>
  <si>
    <t>Хотинська ЗОШ №1, Керстенецька, Каплівська, Рашківська, Клішковецька ЗОШ</t>
  </si>
  <si>
    <t>Хотинська ЦРЛ</t>
  </si>
  <si>
    <t>Заміна зовнішніх та внутрішніх мереж теплопостачання в закладах охорони здоров'я</t>
  </si>
  <si>
    <t>Крутеньківська, Керстенецька 
ЗОШ,
Зарожанська ЗОШ</t>
  </si>
  <si>
    <t>Хотинська ЗОШ №5</t>
  </si>
  <si>
    <t>Заміна зовнішніх мереж 
теплопостачання</t>
  </si>
  <si>
    <t xml:space="preserve">Шировецька, Круглицька ЗОШ </t>
  </si>
  <si>
    <t>Додаток 3                                                                                                                                                                до рішення 4-ї сесії обласної ради VI скликання                                                                      від 15 березня 2016 р. № 29-4/16</t>
  </si>
  <si>
    <t>Додаток 2                                                                                                              до рішення 4-ї сесії обласної ради VII скликання                                                                      від 15 березня 2016 р. № 29-4/16</t>
  </si>
  <si>
    <t>Додаток 1                                                                                                                  до рішення 4-ї сесії обласної ради VII скликання                                                                      від 15 березня 2016 р. № 29-4/16</t>
  </si>
  <si>
    <t xml:space="preserve">Додаток 4                                                                                                                         до Комплексної програми енергоефективності, енергозбере-ження та раціонального використання паливно-енергетичних ресурсів Чернівецької області на 2011-2015 роки </t>
  </si>
  <si>
    <t xml:space="preserve">Додаток 5                                                                                                                            до Комплексної програми енергоефективності, енергозбере-ження та раціонального використання паливно-енергетичних ресурсів Чернівецької області на 2011-2015 роки </t>
  </si>
  <si>
    <t xml:space="preserve">Додаток 6                                                                                                                                                      до Комплексної програми енергоефективності, енергозбереження та раціонального використання паливно-енергетичних ресурсів Чернівецької області на 2011-2015 роки </t>
  </si>
  <si>
    <t>Додаток 4                                                                                                                           до рішення 4-ї сесії обласної ради VII скликання                                                                      від 15 березня 2016 р. № 29-4/16</t>
  </si>
  <si>
    <t>Зміни до Додатку № 7 
Комплексної програми енергоефективності, енергозбереження та раціонального використання паливно-енергетичних ресурсів Чернівецької області на 2011-2015 роки</t>
  </si>
  <si>
    <t>Перелік проектів, які претендують на бюджетне фінансування заходів Державної цільової економічної програми енергоефективності на 2011-2015 роки,
затвердженої постановою Кабінету Міністрів України від 01.03.2010 № 243</t>
  </si>
  <si>
    <t>№ п/п</t>
  </si>
  <si>
    <t>Назва проекту</t>
  </si>
  <si>
    <t>Адреса впровадження проекту</t>
  </si>
  <si>
    <t xml:space="preserve">Наявність  або відсутність техніко-економічних обгрунтувань </t>
  </si>
  <si>
    <t>Термін впровадження проекту</t>
  </si>
  <si>
    <t>Стисла характеристика проекту</t>
  </si>
  <si>
    <t>Фінансування проекту (за джерелами фінансування)                  1 - державний бюджет;                                 2 - місцевий бюджет;                           3 - кошти підприємств;                             4 - інші джерела</t>
  </si>
  <si>
    <t>Вартість проекту тис.грн.</t>
  </si>
  <si>
    <t>Економічний ефект від впровадження проекту</t>
  </si>
  <si>
    <t>Термін окупності</t>
  </si>
  <si>
    <t>Вплив проекту на розвиток регіону/ галузі</t>
  </si>
  <si>
    <t>всього</t>
  </si>
  <si>
    <t>тис. т.у.п.</t>
  </si>
  <si>
    <t>тис. грн.</t>
  </si>
  <si>
    <t>Природний газ, млн. м3</t>
  </si>
  <si>
    <t>Нафта, тис. т</t>
  </si>
  <si>
    <t>Вугілля, тис. т</t>
  </si>
  <si>
    <t>Електроенергія, тис. кВт. год.</t>
  </si>
  <si>
    <t>Теплова енергія, тис. Гкал</t>
  </si>
  <si>
    <t>Інші види палива, тис. т.у.п.</t>
  </si>
  <si>
    <t>Перелік проектів, які зареєстровані в Державному реєстрі інвестиційних проектів та проектних (інвестиційних) пропозицій</t>
  </si>
  <si>
    <t>Проведення модернізації, переведення котельні  Байраківська ЗОШ на використання відновлюваних джерел енергії та альтернативних видів палива (реконструкція існуючої системи обігріву) в с. Байраки</t>
  </si>
  <si>
    <t>Наявно</t>
  </si>
  <si>
    <t>Реконструкція котельні по Байраківській ЗОШ І-ІІІ ст.</t>
  </si>
  <si>
    <t>Зниження бюджетних витрат на опалення та економія енергоресурсів</t>
  </si>
  <si>
    <t xml:space="preserve">Проведення модернізації, переведення котельні  Герциївського ліцею ім. Георгія Асакі на використання відновлюваних джерел енергії та альтернативних видів палива (реконструкція існуючої системи обігріву) в м. Герца </t>
  </si>
  <si>
    <t>Реконструкція котельні по Ліцею ім. Георгія Асакі в м. Герца</t>
  </si>
  <si>
    <t>Проведення модернізації, переведення котельні  Острицької ЗОШ I-III ст. на використання відновлюваних джерел енергії та альтернативних видів палива (реконструкція існуючої системи обігріву) в с. Остриця</t>
  </si>
  <si>
    <t>Реконструкція котельні по Острицькій ЗОШ І-ІІІ ст.</t>
  </si>
  <si>
    <t>Всього:</t>
  </si>
  <si>
    <t>Проведення модернізації, переведення котельні  Сучевенської ЗОШ на використання відновлюваних джерел енергії та альтернативних видів палива (реконструкція існуючої системи обігріву) в с. Сучевени</t>
  </si>
  <si>
    <t>Реконструкція котельні по Сучевенській ЗОШ І-ІІІ ст.</t>
  </si>
  <si>
    <t>Проведення модернізації, переведення котельні  Стерчанська ЗОШ на використання відновлюваних джерел енергії та альтернативних видів палива (реконструкція існуючої системи обігріву) в с. Стерче</t>
  </si>
  <si>
    <t>Реконструкція котельні по Стерченській ЗОШ І-ІІІ ст.</t>
  </si>
  <si>
    <t>Проведення модернізації, переведення котельні  Багринівської ЗОШ на використання відновлюваних джерел енергії та альтернативних видів палива (реконструкція існуючої системи обігріву) в с. Багринівка</t>
  </si>
  <si>
    <t>Реконструкція котельні по Багринівській ЗОШ І-ІІІ ст.</t>
  </si>
  <si>
    <t>Проведення модернізації, переведення котельні  Тереблечанської ЗОШ на використання відновлюваних джерел енергії та альтернативних видів палива (реконструкція існуючої системи обігріву) в с. Тереблече</t>
  </si>
  <si>
    <t>Реконструкція котельні по Тереблечанській ЗОШ І-ІІІ ст.</t>
  </si>
  <si>
    <t>Проведення модернізації, переведення котельні  Нижньосинівецької ЗОШ на використання відновлюваних джерел енергії та альтернативних видів палива (реконструкція існуючої системи обігріву) в с. Нижні Синівці</t>
  </si>
  <si>
    <t>Реконструкція котельні по Нижньосинівецькій ЗОШ І-ІІІ ст.</t>
  </si>
  <si>
    <t>Проведення модернізації, переведення котельні  Купського НВК №1 на використання відновлюваних джерел енергії та альтернативних видів палива (реконструкція існуючої системи обігріву) в с. Купка</t>
  </si>
  <si>
    <t>Реконструкція котельні по Купській ЗОШ І-ІІІ ст.</t>
  </si>
  <si>
    <t>Проведення модернізації, переведення котельні  Камянська ЗОШ на використання відновлюваних джерел енергії та альтернативних видів палива (реконструкція існуючої системи обігріву) в с. Кам'янка</t>
  </si>
  <si>
    <t>Реконструкція котельні по Кам'янській ЗОШ І-ІІІ ст.</t>
  </si>
  <si>
    <t>Проведення модернізації, переведення котельні  Волоківська ЗОШ на використання відновлюваних джерел енергії та альтернативних видів палива (реконструкція існуючої системи обігріву) в с. Волока Глибоцького р-ну</t>
  </si>
  <si>
    <t>Реконструкція котельні по Волоківській ЗОШ І-ІІІ ст.</t>
  </si>
  <si>
    <t>Проведення модернізації, переведення котельні  Черленівська ЗОШ на використання відновлюваних джерел енергії та альтернативних видів палива (реконструкція існуючої системи обігріву) в с. Черленівка</t>
  </si>
  <si>
    <t>Проведення модернізації, переведення котельні  Драницького НВК на використання відновлюваних джерел енергії та альтернативних видів палива (реконструкція існуючої системи обігріву) в с. Драниця</t>
  </si>
  <si>
    <t xml:space="preserve">Реконструкція котельні по НВК
с.Драниця </t>
  </si>
  <si>
    <t>"Проведення модернізації, переведення котельні Подвірненської ЗОШ І – ІІІ ступенів на використання відновлювальних джерел енергії та альтернативних видів палива (реконструкція існуючої системи обігріву) в с. Подвірне</t>
  </si>
  <si>
    <t>Реконструкція котельні по Подвірненській ЗОШ І-ІІІ ст.</t>
  </si>
  <si>
    <t>Разом:</t>
  </si>
  <si>
    <t>Перелік проектів, які не зареєстровані в Державному реєстрі інвестиційних проектів та проектних (інвестиційних) пропозицій</t>
  </si>
  <si>
    <t>Проведення модернізації, переведення котельні  Старововчинецького ліцею на використання відновлюваних джерел енергії та альтернативних видів палива (реконструкція існуючої системи обігріву) в с. Старий Вовчинець</t>
  </si>
  <si>
    <t>Реконструкція котельні по Старововчинецькій ЗОШ І-ІІІ ст.</t>
  </si>
  <si>
    <t xml:space="preserve">Проведення модернізації, переведення котельні  Карапчівського ліцею на використання відновлюваних джерел енергії та альтернативних видів палива (реконструкція існуючої системи обігріву) в с. Карапчів </t>
  </si>
  <si>
    <t>Реконструкція котельні по Карапчівській ЗОШ І-ІІІ ст.</t>
  </si>
  <si>
    <t>Заміна застарілих котлів КБНГ 2 та КСВ 2 на нові енергозберігаючі  КП«Новоселицька міська тепломережа», м. Новоселиця</t>
  </si>
  <si>
    <t>м. Новоселиця</t>
  </si>
  <si>
    <t>Заміна застарілих котлів КП«Новоселицька міська тепломережа»</t>
  </si>
  <si>
    <t>Проведення модернізації, переведення котельні  Селятинська ЗОШ на використання відновлюваних джерел енергії та альтернативних видів палива (реконструкція існуючої системи обігріву) в с. Селятин</t>
  </si>
  <si>
    <t>Реконструкція котельні по Селятинській ЗОШ І-ІІІ ст.</t>
  </si>
  <si>
    <t>Проведення модернізації, переведення котельні  Плосківської ЗОШ I-III ст. на використання відновлюваних джерел енергії та альтернативних видів палива (реконструкція існуючої системи обігріву) в с. Плоска</t>
  </si>
  <si>
    <t>Реконструкція котельні по Плосківській ЗОШ І-ІІІ ст.</t>
  </si>
  <si>
    <t>Проведення модернізації, переведення котельні  Путильська ЗОШ на використання відновлюваних джерел енергії та альтернативних видів палива (реконструкція існуючої системи обігріву) в смт. Путила</t>
  </si>
  <si>
    <t>Реконструкція котельні по Путильській ЗОШ І-ІІІ ст.</t>
  </si>
  <si>
    <t>Проведення модернізації, переведення котельні  Киселицької ЗОШ на використання відновлюваних джерел енергії та альтернативних видів палива (реконструкція існуючої системи обігріву) в с. Киселиця</t>
  </si>
  <si>
    <t>Реконструкція котельні по Киселицькій ЗОШ І-ІІІ ст.</t>
  </si>
  <si>
    <t>Проведення модернізації, переведення котельні Підзахаричівського НВК "Перлина Гуцульщини" на використання відновлюваних джерел енергії та альтернативних видів палива (реконструкція існуючої системи обігріву) в с. Підзахаричі</t>
  </si>
  <si>
    <t>Реконструкція котельні по НВК с.Підзахаричі</t>
  </si>
  <si>
    <t>Впровадження електричного теплоакумуляційного обігріву в ДНЗ "Сонечко"  м. Хотин</t>
  </si>
  <si>
    <t>Впровадження електричного теплоакумуляційного обігріву в НВК "Дитячий навчальний заклад - ЗОШ 1 ступеню"  м. Хотин</t>
  </si>
  <si>
    <t xml:space="preserve">Впровадження променевої системи опалення в ДНЗ "Радість" м. Новодністровськ </t>
  </si>
  <si>
    <t xml:space="preserve">ДНЗ "Радість"  м. Новодністровськ </t>
  </si>
  <si>
    <t>відсутнє</t>
  </si>
  <si>
    <t xml:space="preserve">Впровадження променевої системи опалення в ДНЗ "Ромашка" м. Новодністровськ </t>
  </si>
  <si>
    <t xml:space="preserve">ДНЗ "Ромашка" м. Новодністровськ </t>
  </si>
  <si>
    <t xml:space="preserve">Впровадження променевої системи опалення в ЗОШ  ІІ-ІІІ ст. м. Новодністровськ </t>
  </si>
  <si>
    <t xml:space="preserve">Впровадження променевої системи опалення в ПНЗО "Школа мистецтв"                      м. Новодністровськ </t>
  </si>
  <si>
    <t xml:space="preserve">ПНЗО "Школа мистецтв"         м. Новодністровськ </t>
  </si>
  <si>
    <t xml:space="preserve">Впровадження променевої системи опалення в Новодністровській міській лікарні </t>
  </si>
  <si>
    <t xml:space="preserve">Впровадження променевої системи опалення в Територіальному центрі соціального обслуговування у м. Новодністровськ </t>
  </si>
  <si>
    <t xml:space="preserve">Впровадження променевої системи опалення в Новодністровській гімназії </t>
  </si>
  <si>
    <t xml:space="preserve">Гімназія             м. Новодністровськ </t>
  </si>
  <si>
    <t>Житловий фонд Чернівецької області</t>
  </si>
  <si>
    <t>Впровадження енергоефективних технологій в житловому фонді</t>
  </si>
  <si>
    <t>Зменшення споживання паливно-енергетичних ресурсів</t>
  </si>
  <si>
    <t>Скорочення споживання та раціональне використання енергоресурсів населенням області</t>
  </si>
  <si>
    <t>Разом по об'єктах:</t>
  </si>
</sst>
</file>

<file path=xl/styles.xml><?xml version="1.0" encoding="utf-8"?>
<styleSheet xmlns="http://schemas.openxmlformats.org/spreadsheetml/2006/main">
  <numFmts count="8">
    <numFmt numFmtId="6" formatCode="#,##0&quot;р.&quot;;[Red]\-#,##0&quot;р.&quot;"/>
    <numFmt numFmtId="8" formatCode="#,##0.00&quot;р.&quot;;[Red]\-#,##0.00&quot;р.&quot;"/>
    <numFmt numFmtId="164" formatCode="0.0"/>
    <numFmt numFmtId="165" formatCode="0.0000"/>
    <numFmt numFmtId="166" formatCode="0.000"/>
    <numFmt numFmtId="167" formatCode="0.00000"/>
    <numFmt numFmtId="168" formatCode="0.000000"/>
    <numFmt numFmtId="169" formatCode="0.000;[Red]0.000"/>
  </numFmts>
  <fonts count="35">
    <font>
      <sz val="12"/>
      <name val="Times New Roman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.5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color indexed="8"/>
      <name val="Arial Cyr"/>
      <charset val="204"/>
    </font>
    <font>
      <sz val="10"/>
      <color indexed="8"/>
      <name val="Times New Roman"/>
      <family val="1"/>
    </font>
    <font>
      <vertAlign val="superscript"/>
      <sz val="10"/>
      <color indexed="8"/>
      <name val="Times New Roman"/>
      <family val="1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i/>
      <sz val="10"/>
      <color indexed="8"/>
      <name val="Times New Roman"/>
      <family val="1"/>
      <charset val="204"/>
    </font>
    <font>
      <b/>
      <i/>
      <vertAlign val="superscript"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</font>
    <font>
      <i/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17" fillId="0" borderId="0"/>
    <xf numFmtId="0" fontId="20" fillId="0" borderId="0"/>
    <xf numFmtId="0" fontId="17" fillId="0" borderId="0"/>
    <xf numFmtId="0" fontId="34" fillId="0" borderId="0"/>
    <xf numFmtId="0" fontId="1" fillId="0" borderId="0"/>
  </cellStyleXfs>
  <cellXfs count="309">
    <xf numFmtId="0" fontId="0" fillId="0" borderId="0" xfId="0"/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0" xfId="0" applyFill="1"/>
    <xf numFmtId="0" fontId="7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166" fontId="0" fillId="0" borderId="0" xfId="0" applyNumberFormat="1" applyFill="1"/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0" fontId="3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166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66" fontId="5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0" fillId="0" borderId="0" xfId="0" applyFill="1" applyAlignment="1">
      <alignment wrapText="1"/>
    </xf>
    <xf numFmtId="0" fontId="9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/>
    </xf>
    <xf numFmtId="0" fontId="6" fillId="0" borderId="1" xfId="0" applyFont="1" applyFill="1" applyBorder="1"/>
    <xf numFmtId="166" fontId="7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0" fontId="12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vertical="center"/>
    </xf>
    <xf numFmtId="0" fontId="16" fillId="0" borderId="1" xfId="0" applyFont="1" applyFill="1" applyBorder="1" applyAlignment="1">
      <alignment horizontal="center" vertical="center" wrapText="1"/>
    </xf>
    <xf numFmtId="0" fontId="6" fillId="0" borderId="0" xfId="0" applyFont="1" applyFill="1"/>
    <xf numFmtId="166" fontId="4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166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0" fillId="0" borderId="1" xfId="0" applyFill="1" applyBorder="1"/>
    <xf numFmtId="166" fontId="8" fillId="0" borderId="1" xfId="0" applyNumberFormat="1" applyFont="1" applyFill="1" applyBorder="1" applyAlignment="1">
      <alignment horizontal="center" vertical="center" wrapText="1"/>
    </xf>
    <xf numFmtId="166" fontId="4" fillId="0" borderId="0" xfId="0" applyNumberFormat="1" applyFont="1" applyFill="1"/>
    <xf numFmtId="166" fontId="3" fillId="0" borderId="1" xfId="0" applyNumberFormat="1" applyFont="1" applyFill="1" applyBorder="1" applyAlignment="1">
      <alignment horizontal="center" vertical="center"/>
    </xf>
    <xf numFmtId="164" fontId="12" fillId="0" borderId="1" xfId="0" applyNumberFormat="1" applyFont="1" applyFill="1" applyBorder="1" applyAlignment="1">
      <alignment horizontal="center" vertical="center" wrapText="1"/>
    </xf>
    <xf numFmtId="166" fontId="0" fillId="0" borderId="1" xfId="0" applyNumberFormat="1" applyFill="1" applyBorder="1" applyAlignment="1">
      <alignment horizontal="center" vertical="center"/>
    </xf>
    <xf numFmtId="166" fontId="11" fillId="0" borderId="1" xfId="0" applyNumberFormat="1" applyFont="1" applyFill="1" applyBorder="1" applyAlignment="1">
      <alignment horizontal="center" vertical="center" wrapText="1"/>
    </xf>
    <xf numFmtId="166" fontId="13" fillId="0" borderId="1" xfId="0" applyNumberFormat="1" applyFont="1" applyFill="1" applyBorder="1" applyAlignment="1">
      <alignment horizontal="center" vertical="center" wrapText="1"/>
    </xf>
    <xf numFmtId="166" fontId="0" fillId="0" borderId="0" xfId="0" applyNumberFormat="1" applyFill="1" applyBorder="1"/>
    <xf numFmtId="166" fontId="5" fillId="0" borderId="1" xfId="0" applyNumberFormat="1" applyFont="1" applyFill="1" applyBorder="1" applyAlignment="1">
      <alignment horizontal="center" vertical="center"/>
    </xf>
    <xf numFmtId="166" fontId="6" fillId="0" borderId="1" xfId="0" applyNumberFormat="1" applyFont="1" applyFill="1" applyBorder="1" applyAlignment="1"/>
    <xf numFmtId="166" fontId="6" fillId="0" borderId="1" xfId="0" applyNumberFormat="1" applyFont="1" applyFill="1" applyBorder="1" applyAlignment="1">
      <alignment horizontal="center" vertical="center"/>
    </xf>
    <xf numFmtId="166" fontId="6" fillId="0" borderId="1" xfId="0" applyNumberFormat="1" applyFont="1" applyFill="1" applyBorder="1" applyAlignment="1">
      <alignment vertical="center" wrapText="1"/>
    </xf>
    <xf numFmtId="166" fontId="14" fillId="0" borderId="1" xfId="0" applyNumberFormat="1" applyFont="1" applyFill="1" applyBorder="1" applyAlignment="1">
      <alignment horizontal="center" vertical="center" wrapText="1"/>
    </xf>
    <xf numFmtId="166" fontId="10" fillId="0" borderId="1" xfId="0" applyNumberFormat="1" applyFont="1" applyFill="1" applyBorder="1" applyAlignment="1">
      <alignment horizontal="center" vertical="center" wrapText="1"/>
    </xf>
    <xf numFmtId="166" fontId="6" fillId="0" borderId="1" xfId="0" applyNumberFormat="1" applyFont="1" applyFill="1" applyBorder="1" applyAlignment="1">
      <alignment vertical="top" wrapText="1"/>
    </xf>
    <xf numFmtId="166" fontId="7" fillId="0" borderId="1" xfId="0" applyNumberFormat="1" applyFont="1" applyFill="1" applyBorder="1" applyAlignment="1">
      <alignment horizontal="center" vertical="center"/>
    </xf>
    <xf numFmtId="166" fontId="6" fillId="0" borderId="1" xfId="0" applyNumberFormat="1" applyFont="1" applyFill="1" applyBorder="1" applyAlignment="1">
      <alignment horizontal="center"/>
    </xf>
    <xf numFmtId="0" fontId="7" fillId="0" borderId="1" xfId="3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166" fontId="6" fillId="0" borderId="0" xfId="0" applyNumberFormat="1" applyFont="1" applyFill="1" applyBorder="1" applyAlignment="1">
      <alignment horizontal="center" vertical="center" wrapText="1"/>
    </xf>
    <xf numFmtId="166" fontId="0" fillId="0" borderId="0" xfId="0" applyNumberFormat="1" applyFill="1" applyAlignment="1">
      <alignment horizontal="center" vertical="center" wrapText="1"/>
    </xf>
    <xf numFmtId="169" fontId="4" fillId="0" borderId="0" xfId="0" applyNumberFormat="1" applyFont="1" applyFill="1" applyBorder="1"/>
    <xf numFmtId="166" fontId="6" fillId="0" borderId="0" xfId="0" applyNumberFormat="1" applyFont="1" applyFill="1" applyBorder="1" applyAlignment="1">
      <alignment horizontal="center"/>
    </xf>
    <xf numFmtId="166" fontId="7" fillId="0" borderId="0" xfId="0" applyNumberFormat="1" applyFont="1" applyFill="1" applyBorder="1" applyAlignment="1">
      <alignment horizontal="center" vertical="center" wrapText="1"/>
    </xf>
    <xf numFmtId="167" fontId="6" fillId="0" borderId="0" xfId="0" applyNumberFormat="1" applyFont="1" applyFill="1" applyBorder="1" applyAlignment="1">
      <alignment horizontal="center"/>
    </xf>
    <xf numFmtId="0" fontId="19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4" fillId="0" borderId="1" xfId="1" applyFont="1" applyFill="1" applyBorder="1" applyAlignment="1">
      <alignment horizontal="center" vertical="center"/>
    </xf>
    <xf numFmtId="0" fontId="14" fillId="0" borderId="1" xfId="1" applyFont="1" applyFill="1" applyBorder="1" applyAlignment="1">
      <alignment horizontal="center" vertical="center" wrapText="1"/>
    </xf>
    <xf numFmtId="0" fontId="14" fillId="0" borderId="1" xfId="1" applyFont="1" applyFill="1" applyBorder="1" applyAlignment="1">
      <alignment horizontal="center"/>
    </xf>
    <xf numFmtId="0" fontId="14" fillId="0" borderId="1" xfId="1" applyFont="1" applyFill="1" applyBorder="1" applyAlignment="1">
      <alignment horizontal="center" wrapText="1"/>
    </xf>
    <xf numFmtId="0" fontId="7" fillId="0" borderId="1" xfId="1" applyFont="1" applyFill="1" applyBorder="1" applyAlignment="1">
      <alignment horizontal="center" vertical="center" wrapText="1"/>
    </xf>
    <xf numFmtId="0" fontId="3" fillId="0" borderId="0" xfId="0" applyFont="1"/>
    <xf numFmtId="0" fontId="21" fillId="0" borderId="0" xfId="0" applyFont="1" applyFill="1"/>
    <xf numFmtId="0" fontId="22" fillId="0" borderId="0" xfId="1" applyFont="1" applyFill="1"/>
    <xf numFmtId="0" fontId="22" fillId="0" borderId="0" xfId="1" applyFont="1" applyFill="1" applyAlignment="1">
      <alignment horizontal="center"/>
    </xf>
    <xf numFmtId="166" fontId="22" fillId="0" borderId="0" xfId="1" applyNumberFormat="1" applyFont="1" applyFill="1"/>
    <xf numFmtId="2" fontId="22" fillId="0" borderId="0" xfId="1" applyNumberFormat="1" applyFont="1" applyFill="1"/>
    <xf numFmtId="0" fontId="19" fillId="0" borderId="0" xfId="1" applyFont="1" applyAlignment="1">
      <alignment horizontal="center" vertical="center" wrapText="1"/>
    </xf>
    <xf numFmtId="0" fontId="23" fillId="0" borderId="0" xfId="1" applyFont="1" applyFill="1"/>
    <xf numFmtId="0" fontId="23" fillId="0" borderId="0" xfId="1" applyFont="1" applyFill="1" applyAlignment="1">
      <alignment horizontal="center"/>
    </xf>
    <xf numFmtId="166" fontId="14" fillId="0" borderId="1" xfId="1" applyNumberFormat="1" applyFont="1" applyFill="1" applyBorder="1" applyAlignment="1">
      <alignment horizontal="center" vertical="center"/>
    </xf>
    <xf numFmtId="0" fontId="7" fillId="0" borderId="1" xfId="1" applyFont="1" applyFill="1" applyBorder="1"/>
    <xf numFmtId="0" fontId="7" fillId="0" borderId="1" xfId="1" applyFont="1" applyFill="1" applyBorder="1" applyAlignment="1">
      <alignment horizontal="center"/>
    </xf>
    <xf numFmtId="0" fontId="7" fillId="0" borderId="1" xfId="1" applyFont="1" applyFill="1" applyBorder="1" applyAlignment="1">
      <alignment vertical="center"/>
    </xf>
    <xf numFmtId="0" fontId="7" fillId="0" borderId="1" xfId="1" applyFont="1" applyFill="1" applyBorder="1" applyAlignment="1">
      <alignment horizontal="center" vertical="center"/>
    </xf>
    <xf numFmtId="166" fontId="14" fillId="0" borderId="1" xfId="1" applyNumberFormat="1" applyFont="1" applyFill="1" applyBorder="1" applyAlignment="1">
      <alignment horizontal="center" vertical="center" wrapText="1"/>
    </xf>
    <xf numFmtId="0" fontId="7" fillId="0" borderId="1" xfId="1" applyNumberFormat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vertical="center" wrapText="1"/>
    </xf>
    <xf numFmtId="49" fontId="7" fillId="0" borderId="1" xfId="1" applyNumberFormat="1" applyFont="1" applyFill="1" applyBorder="1" applyAlignment="1">
      <alignment horizontal="center" vertical="center" wrapText="1"/>
    </xf>
    <xf numFmtId="0" fontId="14" fillId="0" borderId="1" xfId="1" applyNumberFormat="1" applyFont="1" applyFill="1" applyBorder="1" applyAlignment="1">
      <alignment horizontal="center" vertical="center"/>
    </xf>
    <xf numFmtId="2" fontId="14" fillId="0" borderId="1" xfId="1" applyNumberFormat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2" fontId="7" fillId="0" borderId="1" xfId="1" applyNumberFormat="1" applyFont="1" applyFill="1" applyBorder="1" applyAlignment="1">
      <alignment horizontal="center" vertical="center" wrapText="1"/>
    </xf>
    <xf numFmtId="0" fontId="25" fillId="0" borderId="0" xfId="1" applyFont="1" applyFill="1"/>
    <xf numFmtId="0" fontId="26" fillId="0" borderId="0" xfId="1" applyFont="1" applyFill="1"/>
    <xf numFmtId="0" fontId="7" fillId="0" borderId="1" xfId="1" applyNumberFormat="1" applyFont="1" applyFill="1" applyBorder="1" applyAlignment="1">
      <alignment horizontal="center" vertical="center"/>
    </xf>
    <xf numFmtId="0" fontId="26" fillId="0" borderId="1" xfId="1" applyFont="1" applyFill="1" applyBorder="1"/>
    <xf numFmtId="0" fontId="22" fillId="0" borderId="0" xfId="1" applyFont="1" applyFill="1" applyBorder="1"/>
    <xf numFmtId="0" fontId="14" fillId="0" borderId="3" xfId="1" applyFont="1" applyFill="1" applyBorder="1" applyAlignment="1">
      <alignment horizontal="center" vertical="center"/>
    </xf>
    <xf numFmtId="0" fontId="14" fillId="0" borderId="0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/>
    </xf>
    <xf numFmtId="166" fontId="7" fillId="0" borderId="1" xfId="1" applyNumberFormat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top" wrapText="1"/>
    </xf>
    <xf numFmtId="166" fontId="7" fillId="0" borderId="1" xfId="1" applyNumberFormat="1" applyFont="1" applyFill="1" applyBorder="1" applyAlignment="1">
      <alignment horizontal="center" vertical="center"/>
    </xf>
    <xf numFmtId="165" fontId="14" fillId="0" borderId="1" xfId="1" applyNumberFormat="1" applyFont="1" applyFill="1" applyBorder="1" applyAlignment="1">
      <alignment horizontal="center" vertical="center" wrapText="1"/>
    </xf>
    <xf numFmtId="0" fontId="7" fillId="0" borderId="0" xfId="1" applyFont="1" applyFill="1"/>
    <xf numFmtId="165" fontId="7" fillId="0" borderId="1" xfId="1" applyNumberFormat="1" applyFont="1" applyFill="1" applyBorder="1" applyAlignment="1">
      <alignment horizontal="center" vertical="center" wrapText="1"/>
    </xf>
    <xf numFmtId="0" fontId="22" fillId="0" borderId="1" xfId="1" applyFont="1" applyFill="1" applyBorder="1" applyAlignment="1">
      <alignment horizontal="center" vertical="center"/>
    </xf>
    <xf numFmtId="166" fontId="7" fillId="0" borderId="1" xfId="1" applyNumberFormat="1" applyFont="1" applyFill="1" applyBorder="1" applyAlignment="1">
      <alignment horizontal="center"/>
    </xf>
    <xf numFmtId="166" fontId="7" fillId="0" borderId="1" xfId="1" applyNumberFormat="1" applyFont="1" applyFill="1" applyBorder="1" applyAlignment="1">
      <alignment horizontal="center" wrapText="1"/>
    </xf>
    <xf numFmtId="164" fontId="7" fillId="0" borderId="1" xfId="1" applyNumberFormat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wrapText="1"/>
    </xf>
    <xf numFmtId="165" fontId="7" fillId="0" borderId="1" xfId="1" applyNumberFormat="1" applyFont="1" applyFill="1" applyBorder="1" applyAlignment="1">
      <alignment horizontal="center" wrapText="1"/>
    </xf>
    <xf numFmtId="166" fontId="7" fillId="0" borderId="1" xfId="3" applyNumberFormat="1" applyFont="1" applyFill="1" applyBorder="1" applyAlignment="1">
      <alignment horizontal="center" vertical="center" wrapText="1"/>
    </xf>
    <xf numFmtId="166" fontId="7" fillId="0" borderId="1" xfId="3" applyNumberFormat="1" applyFont="1" applyFill="1" applyBorder="1" applyAlignment="1">
      <alignment horizontal="center" vertical="center"/>
    </xf>
    <xf numFmtId="164" fontId="7" fillId="0" borderId="1" xfId="1" applyNumberFormat="1" applyFont="1" applyFill="1" applyBorder="1" applyAlignment="1">
      <alignment horizontal="center" vertical="center" wrapText="1"/>
    </xf>
    <xf numFmtId="166" fontId="7" fillId="0" borderId="1" xfId="1" applyNumberFormat="1" applyFont="1" applyFill="1" applyBorder="1"/>
    <xf numFmtId="6" fontId="7" fillId="0" borderId="1" xfId="1" applyNumberFormat="1" applyFont="1" applyFill="1" applyBorder="1" applyAlignment="1">
      <alignment horizontal="center" vertical="center"/>
    </xf>
    <xf numFmtId="8" fontId="7" fillId="0" borderId="1" xfId="1" applyNumberFormat="1" applyFont="1" applyFill="1" applyBorder="1" applyAlignment="1">
      <alignment horizontal="center" vertical="center"/>
    </xf>
    <xf numFmtId="0" fontId="22" fillId="0" borderId="1" xfId="1" applyFont="1" applyFill="1" applyBorder="1"/>
    <xf numFmtId="49" fontId="14" fillId="0" borderId="1" xfId="1" applyNumberFormat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center"/>
    </xf>
    <xf numFmtId="0" fontId="23" fillId="0" borderId="1" xfId="1" applyFont="1" applyFill="1" applyBorder="1" applyAlignment="1">
      <alignment horizontal="center" vertical="center" wrapText="1"/>
    </xf>
    <xf numFmtId="0" fontId="32" fillId="0" borderId="0" xfId="1" applyFont="1" applyFill="1" applyBorder="1" applyAlignment="1">
      <alignment horizontal="right"/>
    </xf>
    <xf numFmtId="0" fontId="32" fillId="0" borderId="0" xfId="1" applyFont="1" applyFill="1" applyBorder="1" applyAlignment="1">
      <alignment horizontal="center"/>
    </xf>
    <xf numFmtId="0" fontId="6" fillId="0" borderId="1" xfId="2" applyFont="1" applyFill="1" applyBorder="1" applyAlignment="1">
      <alignment horizontal="center" vertical="center" wrapText="1"/>
    </xf>
    <xf numFmtId="49" fontId="6" fillId="0" borderId="1" xfId="2" applyNumberFormat="1" applyFont="1" applyFill="1" applyBorder="1" applyAlignment="1">
      <alignment horizontal="center" vertical="center" wrapText="1"/>
    </xf>
    <xf numFmtId="166" fontId="0" fillId="0" borderId="0" xfId="0" applyNumberFormat="1"/>
    <xf numFmtId="166" fontId="3" fillId="0" borderId="0" xfId="0" applyNumberFormat="1" applyFont="1"/>
    <xf numFmtId="166" fontId="0" fillId="0" borderId="0" xfId="0" applyNumberFormat="1" applyFill="1" applyBorder="1" applyAlignment="1">
      <alignment horizontal="center"/>
    </xf>
    <xf numFmtId="0" fontId="6" fillId="0" borderId="0" xfId="2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168" fontId="6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1" fillId="0" borderId="0" xfId="1" applyFont="1" applyFill="1"/>
    <xf numFmtId="0" fontId="19" fillId="0" borderId="0" xfId="0" applyFont="1" applyFill="1"/>
    <xf numFmtId="0" fontId="7" fillId="2" borderId="1" xfId="1" applyFont="1" applyFill="1" applyBorder="1" applyAlignment="1">
      <alignment horizontal="center" vertical="center"/>
    </xf>
    <xf numFmtId="0" fontId="7" fillId="2" borderId="1" xfId="1" applyFont="1" applyFill="1" applyBorder="1" applyAlignment="1">
      <alignment horizontal="center" vertical="center" wrapText="1"/>
    </xf>
    <xf numFmtId="0" fontId="14" fillId="2" borderId="1" xfId="1" applyFont="1" applyFill="1" applyBorder="1" applyAlignment="1">
      <alignment horizontal="center" vertical="center" wrapText="1"/>
    </xf>
    <xf numFmtId="164" fontId="14" fillId="2" borderId="1" xfId="1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66" fontId="5" fillId="2" borderId="1" xfId="0" applyNumberFormat="1" applyFont="1" applyFill="1" applyBorder="1" applyAlignment="1">
      <alignment horizontal="center" vertical="center" wrapText="1"/>
    </xf>
    <xf numFmtId="164" fontId="14" fillId="0" borderId="1" xfId="1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164" fontId="5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166" fontId="12" fillId="0" borderId="1" xfId="0" applyNumberFormat="1" applyFont="1" applyFill="1" applyBorder="1" applyAlignment="1">
      <alignment horizontal="center" vertical="center"/>
    </xf>
    <xf numFmtId="166" fontId="12" fillId="2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/>
    </xf>
    <xf numFmtId="166" fontId="12" fillId="0" borderId="1" xfId="0" applyNumberFormat="1" applyFont="1" applyFill="1" applyBorder="1" applyAlignment="1">
      <alignment horizontal="center"/>
    </xf>
    <xf numFmtId="0" fontId="14" fillId="0" borderId="1" xfId="1" applyFont="1" applyFill="1" applyBorder="1" applyAlignment="1">
      <alignment horizontal="center" vertical="center" wrapText="1"/>
    </xf>
    <xf numFmtId="0" fontId="14" fillId="0" borderId="1" xfId="1" applyFont="1" applyFill="1" applyBorder="1" applyAlignment="1">
      <alignment horizontal="center"/>
    </xf>
    <xf numFmtId="0" fontId="18" fillId="0" borderId="0" xfId="0" applyFont="1" applyFill="1" applyAlignment="1">
      <alignment horizontal="left" wrapText="1"/>
    </xf>
    <xf numFmtId="0" fontId="19" fillId="0" borderId="0" xfId="1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left" wrapText="1"/>
    </xf>
    <xf numFmtId="0" fontId="0" fillId="0" borderId="0" xfId="0" applyFill="1" applyAlignment="1">
      <alignment horizontal="left" wrapText="1"/>
    </xf>
    <xf numFmtId="0" fontId="3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left" wrapText="1"/>
    </xf>
    <xf numFmtId="0" fontId="5" fillId="0" borderId="1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wrapText="1"/>
    </xf>
    <xf numFmtId="0" fontId="9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9" fillId="0" borderId="0" xfId="0" applyFont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1" fillId="0" borderId="0" xfId="1" applyFont="1" applyFill="1" applyAlignment="1">
      <alignment horizontal="left" wrapText="1"/>
    </xf>
    <xf numFmtId="0" fontId="12" fillId="0" borderId="0" xfId="0" applyFont="1" applyAlignment="1">
      <alignment horizontal="left" wrapText="1"/>
    </xf>
    <xf numFmtId="0" fontId="7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/>
    </xf>
    <xf numFmtId="0" fontId="23" fillId="0" borderId="0" xfId="1" applyFont="1" applyFill="1"/>
    <xf numFmtId="0" fontId="5" fillId="2" borderId="1" xfId="1" applyFont="1" applyFill="1" applyBorder="1" applyAlignment="1">
      <alignment horizontal="center" vertical="center"/>
    </xf>
    <xf numFmtId="0" fontId="14" fillId="0" borderId="1" xfId="1" applyFont="1" applyFill="1" applyBorder="1" applyAlignment="1">
      <alignment horizontal="center" vertical="center"/>
    </xf>
    <xf numFmtId="0" fontId="7" fillId="0" borderId="0" xfId="1" applyFont="1" applyFill="1" applyAlignment="1">
      <alignment horizontal="left" wrapText="1"/>
    </xf>
    <xf numFmtId="0" fontId="7" fillId="0" borderId="5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14" fillId="0" borderId="1" xfId="1" applyFont="1" applyFill="1" applyBorder="1" applyAlignment="1">
      <alignment horizontal="center" vertical="center" wrapText="1"/>
    </xf>
    <xf numFmtId="0" fontId="19" fillId="0" borderId="0" xfId="1" applyFont="1" applyAlignment="1">
      <alignment horizontal="center" vertical="center" wrapText="1"/>
    </xf>
    <xf numFmtId="0" fontId="14" fillId="2" borderId="1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left" vertical="center" wrapText="1"/>
    </xf>
    <xf numFmtId="0" fontId="7" fillId="0" borderId="6" xfId="1" applyFont="1" applyFill="1" applyBorder="1" applyAlignment="1">
      <alignment horizontal="left" vertical="center" wrapText="1"/>
    </xf>
    <xf numFmtId="0" fontId="31" fillId="0" borderId="8" xfId="1" applyFont="1" applyFill="1" applyBorder="1" applyAlignment="1">
      <alignment horizontal="center" vertical="top" wrapText="1"/>
    </xf>
    <xf numFmtId="0" fontId="14" fillId="0" borderId="1" xfId="1" applyFont="1" applyFill="1" applyBorder="1" applyAlignment="1">
      <alignment horizontal="center" wrapText="1"/>
    </xf>
    <xf numFmtId="0" fontId="7" fillId="0" borderId="0" xfId="1" applyFont="1" applyFill="1" applyBorder="1" applyAlignment="1">
      <alignment horizontal="left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14" fillId="0" borderId="1" xfId="1" applyFont="1" applyFill="1" applyBorder="1" applyAlignment="1">
      <alignment horizontal="center"/>
    </xf>
    <xf numFmtId="0" fontId="14" fillId="0" borderId="7" xfId="1" applyFont="1" applyFill="1" applyBorder="1" applyAlignment="1">
      <alignment horizontal="center" vertical="center" wrapText="1"/>
    </xf>
    <xf numFmtId="0" fontId="14" fillId="0" borderId="4" xfId="1" applyFont="1" applyFill="1" applyBorder="1" applyAlignment="1">
      <alignment horizontal="center" vertical="center" wrapText="1"/>
    </xf>
    <xf numFmtId="0" fontId="14" fillId="0" borderId="3" xfId="1" applyFont="1" applyFill="1" applyBorder="1" applyAlignment="1">
      <alignment horizontal="center" vertical="center" wrapText="1"/>
    </xf>
    <xf numFmtId="0" fontId="29" fillId="0" borderId="1" xfId="1" applyFont="1" applyFill="1" applyBorder="1" applyAlignment="1">
      <alignment horizontal="center" vertical="center" wrapText="1"/>
    </xf>
    <xf numFmtId="0" fontId="22" fillId="0" borderId="1" xfId="1" applyFont="1" applyFill="1" applyBorder="1" applyAlignment="1">
      <alignment horizontal="center" vertical="center" wrapText="1"/>
    </xf>
    <xf numFmtId="0" fontId="34" fillId="0" borderId="0" xfId="4" applyFill="1"/>
    <xf numFmtId="0" fontId="1" fillId="0" borderId="0" xfId="4" applyFont="1" applyFill="1" applyAlignment="1">
      <alignment horizontal="left" vertical="justify"/>
    </xf>
    <xf numFmtId="0" fontId="1" fillId="0" borderId="0" xfId="5" applyFont="1" applyFill="1" applyAlignment="1">
      <alignment horizontal="center"/>
    </xf>
    <xf numFmtId="0" fontId="1" fillId="0" borderId="0" xfId="5" applyFill="1" applyAlignment="1">
      <alignment horizontal="center"/>
    </xf>
    <xf numFmtId="0" fontId="1" fillId="0" borderId="0" xfId="5" applyFont="1" applyFill="1" applyAlignment="1">
      <alignment horizontal="center" wrapText="1"/>
    </xf>
    <xf numFmtId="0" fontId="1" fillId="0" borderId="0" xfId="5" applyFill="1" applyAlignment="1">
      <alignment horizontal="center"/>
    </xf>
    <xf numFmtId="0" fontId="1" fillId="0" borderId="0" xfId="5" applyFill="1"/>
    <xf numFmtId="0" fontId="1" fillId="0" borderId="0" xfId="5" applyFont="1" applyFill="1" applyAlignment="1">
      <alignment horizontal="left" wrapText="1"/>
    </xf>
    <xf numFmtId="0" fontId="1" fillId="0" borderId="0" xfId="5" applyFill="1" applyAlignment="1">
      <alignment horizontal="left" wrapText="1"/>
    </xf>
    <xf numFmtId="0" fontId="1" fillId="0" borderId="0" xfId="5" applyFont="1" applyFill="1" applyAlignment="1">
      <alignment horizontal="center" wrapText="1"/>
    </xf>
    <xf numFmtId="0" fontId="1" fillId="0" borderId="0" xfId="5" applyFill="1" applyAlignment="1">
      <alignment horizontal="center" wrapText="1"/>
    </xf>
    <xf numFmtId="0" fontId="3" fillId="0" borderId="0" xfId="5" applyFont="1" applyFill="1" applyAlignment="1">
      <alignment horizontal="center" wrapText="1"/>
    </xf>
    <xf numFmtId="0" fontId="3" fillId="0" borderId="8" xfId="5" applyFont="1" applyFill="1" applyBorder="1" applyAlignment="1">
      <alignment horizontal="center" wrapText="1"/>
    </xf>
    <xf numFmtId="0" fontId="4" fillId="0" borderId="1" xfId="5" applyFont="1" applyFill="1" applyBorder="1" applyAlignment="1">
      <alignment horizontal="center" vertical="center" wrapText="1"/>
    </xf>
    <xf numFmtId="0" fontId="4" fillId="0" borderId="1" xfId="5" applyFont="1" applyFill="1" applyBorder="1" applyAlignment="1">
      <alignment horizontal="center" vertical="center" textRotation="90" wrapText="1"/>
    </xf>
    <xf numFmtId="0" fontId="4" fillId="0" borderId="1" xfId="5" applyFont="1" applyFill="1" applyBorder="1" applyAlignment="1">
      <alignment horizontal="center" vertical="center" wrapText="1"/>
    </xf>
    <xf numFmtId="0" fontId="3" fillId="0" borderId="1" xfId="4" applyFont="1" applyFill="1" applyBorder="1" applyAlignment="1">
      <alignment horizontal="center" vertical="center" wrapText="1"/>
    </xf>
    <xf numFmtId="0" fontId="3" fillId="0" borderId="1" xfId="4" applyFont="1" applyFill="1" applyBorder="1" applyAlignment="1">
      <alignment horizontal="center" vertical="center"/>
    </xf>
    <xf numFmtId="0" fontId="5" fillId="0" borderId="1" xfId="5" applyFont="1" applyFill="1" applyBorder="1" applyAlignment="1">
      <alignment horizontal="center" vertical="center" wrapText="1"/>
    </xf>
    <xf numFmtId="0" fontId="4" fillId="0" borderId="1" xfId="4" applyFont="1" applyFill="1" applyBorder="1" applyAlignment="1">
      <alignment horizontal="center" vertical="center" wrapText="1"/>
    </xf>
    <xf numFmtId="49" fontId="4" fillId="0" borderId="1" xfId="5" applyNumberFormat="1" applyFont="1" applyFill="1" applyBorder="1" applyAlignment="1">
      <alignment horizontal="center" vertical="center" wrapText="1"/>
    </xf>
    <xf numFmtId="0" fontId="5" fillId="0" borderId="1" xfId="4" applyFont="1" applyFill="1" applyBorder="1" applyAlignment="1">
      <alignment horizontal="center" vertical="center" wrapText="1"/>
    </xf>
    <xf numFmtId="0" fontId="4" fillId="0" borderId="1" xfId="5" applyFont="1" applyFill="1" applyBorder="1" applyAlignment="1">
      <alignment horizontal="left" vertical="center" wrapText="1"/>
    </xf>
    <xf numFmtId="164" fontId="4" fillId="0" borderId="1" xfId="4" applyNumberFormat="1" applyFont="1" applyFill="1" applyBorder="1" applyAlignment="1">
      <alignment horizontal="center" vertical="center" wrapText="1"/>
    </xf>
    <xf numFmtId="2" fontId="4" fillId="0" borderId="1" xfId="4" applyNumberFormat="1" applyFont="1" applyFill="1" applyBorder="1" applyAlignment="1">
      <alignment horizontal="center" vertical="center" wrapText="1"/>
    </xf>
    <xf numFmtId="164" fontId="4" fillId="0" borderId="1" xfId="4" applyNumberFormat="1" applyFont="1" applyFill="1" applyBorder="1" applyAlignment="1">
      <alignment horizontal="center" vertical="center"/>
    </xf>
    <xf numFmtId="0" fontId="4" fillId="0" borderId="1" xfId="4" applyFont="1" applyFill="1" applyBorder="1" applyAlignment="1">
      <alignment horizontal="center" vertical="center"/>
    </xf>
    <xf numFmtId="0" fontId="4" fillId="0" borderId="1" xfId="4" applyFont="1" applyFill="1" applyBorder="1" applyAlignment="1">
      <alignment horizontal="left" vertical="center" wrapText="1"/>
    </xf>
    <xf numFmtId="0" fontId="5" fillId="0" borderId="1" xfId="4" applyFont="1" applyFill="1" applyBorder="1" applyAlignment="1">
      <alignment horizontal="center" vertical="center"/>
    </xf>
    <xf numFmtId="166" fontId="4" fillId="0" borderId="1" xfId="4" applyNumberFormat="1" applyFont="1" applyFill="1" applyBorder="1" applyAlignment="1">
      <alignment horizontal="center" vertical="center" wrapText="1"/>
    </xf>
    <xf numFmtId="165" fontId="4" fillId="0" borderId="1" xfId="4" applyNumberFormat="1" applyFont="1" applyFill="1" applyBorder="1" applyAlignment="1">
      <alignment horizontal="center" vertical="center" wrapText="1"/>
    </xf>
    <xf numFmtId="0" fontId="34" fillId="0" borderId="1" xfId="4" applyFill="1" applyBorder="1"/>
    <xf numFmtId="0" fontId="4" fillId="0" borderId="1" xfId="4" applyFont="1" applyFill="1" applyBorder="1" applyAlignment="1">
      <alignment horizontal="left" vertical="center" wrapText="1"/>
    </xf>
    <xf numFmtId="0" fontId="34" fillId="0" borderId="1" xfId="4" applyFill="1" applyBorder="1" applyAlignment="1">
      <alignment horizontal="center"/>
    </xf>
    <xf numFmtId="164" fontId="4" fillId="2" borderId="1" xfId="4" applyNumberFormat="1" applyFont="1" applyFill="1" applyBorder="1" applyAlignment="1">
      <alignment horizontal="center" vertical="center" wrapText="1"/>
    </xf>
    <xf numFmtId="168" fontId="4" fillId="0" borderId="1" xfId="4" applyNumberFormat="1" applyFont="1" applyFill="1" applyBorder="1" applyAlignment="1">
      <alignment horizontal="center" vertical="center" wrapText="1"/>
    </xf>
    <xf numFmtId="0" fontId="5" fillId="2" borderId="7" xfId="4" applyFont="1" applyFill="1" applyBorder="1" applyAlignment="1">
      <alignment horizontal="center" vertical="center" wrapText="1"/>
    </xf>
    <xf numFmtId="0" fontId="34" fillId="2" borderId="4" xfId="4" applyFill="1" applyBorder="1" applyAlignment="1">
      <alignment horizontal="center" vertical="center" wrapText="1"/>
    </xf>
    <xf numFmtId="0" fontId="34" fillId="2" borderId="3" xfId="4" applyFill="1" applyBorder="1" applyAlignment="1">
      <alignment horizontal="center" vertical="center" wrapText="1"/>
    </xf>
    <xf numFmtId="0" fontId="5" fillId="2" borderId="1" xfId="4" applyFont="1" applyFill="1" applyBorder="1" applyAlignment="1">
      <alignment horizontal="center" vertical="center" wrapText="1"/>
    </xf>
    <xf numFmtId="0" fontId="4" fillId="2" borderId="1" xfId="4" applyFont="1" applyFill="1" applyBorder="1" applyAlignment="1">
      <alignment horizontal="center" vertical="center" wrapText="1"/>
    </xf>
    <xf numFmtId="0" fontId="4" fillId="2" borderId="1" xfId="5" applyFont="1" applyFill="1" applyBorder="1" applyAlignment="1">
      <alignment horizontal="center" vertical="center" wrapText="1"/>
    </xf>
    <xf numFmtId="168" fontId="4" fillId="2" borderId="1" xfId="4" applyNumberFormat="1" applyFont="1" applyFill="1" applyBorder="1" applyAlignment="1">
      <alignment horizontal="center" vertical="center" wrapText="1"/>
    </xf>
    <xf numFmtId="166" fontId="4" fillId="2" borderId="1" xfId="4" applyNumberFormat="1" applyFont="1" applyFill="1" applyBorder="1" applyAlignment="1">
      <alignment horizontal="center" vertical="center" wrapText="1"/>
    </xf>
    <xf numFmtId="0" fontId="4" fillId="0" borderId="5" xfId="4" applyFont="1" applyFill="1" applyBorder="1" applyAlignment="1">
      <alignment horizontal="left" vertical="center" wrapText="1"/>
    </xf>
    <xf numFmtId="164" fontId="4" fillId="2" borderId="5" xfId="4" applyNumberFormat="1" applyFont="1" applyFill="1" applyBorder="1" applyAlignment="1">
      <alignment horizontal="center" vertical="center" wrapText="1"/>
    </xf>
    <xf numFmtId="164" fontId="4" fillId="0" borderId="5" xfId="4" applyNumberFormat="1" applyFont="1" applyFill="1" applyBorder="1" applyAlignment="1">
      <alignment horizontal="center" vertical="center" wrapText="1"/>
    </xf>
    <xf numFmtId="166" fontId="4" fillId="0" borderId="5" xfId="4" applyNumberFormat="1" applyFont="1" applyFill="1" applyBorder="1" applyAlignment="1">
      <alignment horizontal="center" vertical="center" wrapText="1"/>
    </xf>
    <xf numFmtId="0" fontId="34" fillId="0" borderId="5" xfId="4" applyFill="1" applyBorder="1"/>
    <xf numFmtId="0" fontId="5" fillId="0" borderId="1" xfId="4" applyFont="1" applyFill="1" applyBorder="1" applyAlignment="1">
      <alignment horizontal="left" vertical="center" wrapText="1"/>
    </xf>
    <xf numFmtId="166" fontId="5" fillId="0" borderId="1" xfId="4" applyNumberFormat="1" applyFont="1" applyFill="1" applyBorder="1" applyAlignment="1">
      <alignment horizontal="center" vertical="center" wrapText="1"/>
    </xf>
    <xf numFmtId="0" fontId="4" fillId="0" borderId="0" xfId="4" applyFont="1" applyFill="1" applyBorder="1" applyAlignment="1">
      <alignment horizontal="left" vertical="center" wrapText="1"/>
    </xf>
    <xf numFmtId="164" fontId="4" fillId="2" borderId="0" xfId="4" applyNumberFormat="1" applyFont="1" applyFill="1" applyBorder="1" applyAlignment="1">
      <alignment horizontal="center" vertical="center" wrapText="1"/>
    </xf>
    <xf numFmtId="164" fontId="4" fillId="0" borderId="0" xfId="4" applyNumberFormat="1" applyFont="1" applyFill="1" applyBorder="1" applyAlignment="1">
      <alignment horizontal="center" vertical="center" wrapText="1"/>
    </xf>
    <xf numFmtId="166" fontId="4" fillId="0" borderId="0" xfId="4" applyNumberFormat="1" applyFont="1" applyFill="1" applyBorder="1" applyAlignment="1">
      <alignment horizontal="center" vertical="center" wrapText="1"/>
    </xf>
    <xf numFmtId="0" fontId="34" fillId="0" borderId="0" xfId="4" applyFill="1" applyBorder="1"/>
    <xf numFmtId="166" fontId="34" fillId="0" borderId="0" xfId="4" applyNumberFormat="1" applyFill="1"/>
    <xf numFmtId="0" fontId="19" fillId="0" borderId="0" xfId="4" applyFont="1" applyFill="1" applyAlignment="1">
      <alignment wrapText="1"/>
    </xf>
    <xf numFmtId="0" fontId="19" fillId="0" borderId="0" xfId="4" applyFont="1" applyFill="1"/>
  </cellXfs>
  <cellStyles count="6">
    <cellStyle name="Обычный" xfId="0" builtinId="0"/>
    <cellStyle name="Обычный 2" xfId="1"/>
    <cellStyle name="Обычный 2 2" xfId="2"/>
    <cellStyle name="Обычный 2 2 2" xfId="5"/>
    <cellStyle name="Обычный 3" xfId="4"/>
    <cellStyle name="Обычный_енергозбереження (Програма зміни 2011 рік)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94"/>
  <sheetViews>
    <sheetView view="pageBreakPreview" zoomScale="85" zoomScaleNormal="75" zoomScaleSheetLayoutView="85" workbookViewId="0">
      <selection activeCell="G15" sqref="G15"/>
    </sheetView>
  </sheetViews>
  <sheetFormatPr defaultRowHeight="15.75"/>
  <cols>
    <col min="1" max="1" width="27.125" customWidth="1"/>
    <col min="2" max="2" width="13.875" bestFit="1" customWidth="1"/>
    <col min="3" max="4" width="13.375" bestFit="1" customWidth="1"/>
    <col min="5" max="6" width="13.25" bestFit="1" customWidth="1"/>
    <col min="7" max="7" width="13.25" customWidth="1"/>
    <col min="8" max="8" width="14.125" customWidth="1"/>
    <col min="9" max="9" width="10.875" style="140" bestFit="1" customWidth="1"/>
    <col min="10" max="10" width="11.5" customWidth="1"/>
    <col min="11" max="11" width="10.625" bestFit="1" customWidth="1"/>
    <col min="12" max="12" width="9.625" bestFit="1" customWidth="1"/>
    <col min="13" max="13" width="12.125" bestFit="1" customWidth="1"/>
  </cols>
  <sheetData>
    <row r="1" spans="1:11" ht="57" customHeight="1">
      <c r="D1" s="174" t="s">
        <v>655</v>
      </c>
      <c r="E1" s="175"/>
      <c r="F1" s="175"/>
      <c r="G1" s="175"/>
      <c r="H1" s="175"/>
    </row>
    <row r="2" spans="1:11">
      <c r="J2" t="s">
        <v>117</v>
      </c>
    </row>
    <row r="3" spans="1:11" ht="78" customHeight="1">
      <c r="D3" s="174" t="s">
        <v>656</v>
      </c>
      <c r="E3" s="176"/>
      <c r="F3" s="176"/>
      <c r="G3" s="176"/>
      <c r="H3" s="176"/>
    </row>
    <row r="4" spans="1:11" ht="48.95" customHeight="1">
      <c r="A4" s="178" t="s">
        <v>71</v>
      </c>
      <c r="B4" s="178"/>
      <c r="C4" s="178"/>
      <c r="D4" s="178"/>
      <c r="E4" s="178"/>
      <c r="F4" s="178"/>
      <c r="G4" s="178"/>
      <c r="H4" s="178"/>
    </row>
    <row r="5" spans="1:11">
      <c r="H5" t="s">
        <v>517</v>
      </c>
    </row>
    <row r="6" spans="1:11" ht="18" customHeight="1">
      <c r="A6" s="179" t="s">
        <v>518</v>
      </c>
      <c r="B6" s="181" t="s">
        <v>515</v>
      </c>
      <c r="C6" s="182"/>
      <c r="D6" s="182"/>
      <c r="E6" s="182"/>
      <c r="F6" s="182"/>
      <c r="G6" s="183"/>
      <c r="H6" s="180" t="s">
        <v>516</v>
      </c>
    </row>
    <row r="7" spans="1:11" ht="48" customHeight="1">
      <c r="A7" s="179"/>
      <c r="B7" s="3">
        <v>2011</v>
      </c>
      <c r="C7" s="3">
        <v>2012</v>
      </c>
      <c r="D7" s="3">
        <v>2013</v>
      </c>
      <c r="E7" s="3">
        <v>2014</v>
      </c>
      <c r="F7" s="3">
        <v>2015</v>
      </c>
      <c r="G7" s="3">
        <v>2016</v>
      </c>
      <c r="H7" s="180"/>
    </row>
    <row r="8" spans="1:11" ht="14.45" customHeight="1">
      <c r="A8" s="2">
        <v>1</v>
      </c>
      <c r="B8" s="1">
        <v>2</v>
      </c>
      <c r="C8" s="1">
        <v>3</v>
      </c>
      <c r="D8" s="1">
        <v>4</v>
      </c>
      <c r="E8" s="1">
        <v>5</v>
      </c>
      <c r="F8" s="1">
        <v>6</v>
      </c>
      <c r="G8" s="1"/>
      <c r="H8" s="1">
        <v>7</v>
      </c>
    </row>
    <row r="9" spans="1:11" s="4" customFormat="1" ht="14.45" customHeight="1">
      <c r="A9" s="177" t="s">
        <v>525</v>
      </c>
      <c r="B9" s="177"/>
      <c r="C9" s="177"/>
      <c r="D9" s="177"/>
      <c r="E9" s="177"/>
      <c r="F9" s="177"/>
      <c r="G9" s="177"/>
      <c r="H9" s="177"/>
      <c r="I9" s="18"/>
    </row>
    <row r="10" spans="1:11" s="4" customFormat="1" ht="31.5" customHeight="1">
      <c r="A10" s="39" t="s">
        <v>520</v>
      </c>
      <c r="B10" s="46">
        <f>SUM(B11:B13)</f>
        <v>2900</v>
      </c>
      <c r="C10" s="46">
        <f>SUM(C11:C13)</f>
        <v>1285</v>
      </c>
      <c r="D10" s="46">
        <f>SUM(D11:D13)</f>
        <v>1441.9999999999998</v>
      </c>
      <c r="E10" s="46">
        <f>SUM(E11:E13)</f>
        <v>375</v>
      </c>
      <c r="F10" s="46">
        <f>SUM(F11:F13)</f>
        <v>425</v>
      </c>
      <c r="G10" s="45" t="s">
        <v>542</v>
      </c>
      <c r="H10" s="46">
        <f>SUM(B10:F10)</f>
        <v>6427</v>
      </c>
      <c r="I10" s="18"/>
    </row>
    <row r="11" spans="1:11" s="4" customFormat="1" ht="14.45" customHeight="1">
      <c r="A11" s="13" t="s">
        <v>524</v>
      </c>
      <c r="B11" s="45">
        <v>2850.5</v>
      </c>
      <c r="C11" s="45">
        <v>1174.453</v>
      </c>
      <c r="D11" s="45">
        <v>624.91999999999996</v>
      </c>
      <c r="E11" s="45">
        <v>348.5</v>
      </c>
      <c r="F11" s="45">
        <v>425</v>
      </c>
      <c r="G11" s="53" t="s">
        <v>542</v>
      </c>
      <c r="H11" s="46">
        <f>SUM(B11:F11)</f>
        <v>5423.3729999999996</v>
      </c>
      <c r="I11" s="18"/>
    </row>
    <row r="12" spans="1:11" s="4" customFormat="1" ht="13.7" customHeight="1">
      <c r="A12" s="13" t="s">
        <v>428</v>
      </c>
      <c r="B12" s="45">
        <v>49.5</v>
      </c>
      <c r="C12" s="45">
        <v>108.09699999999999</v>
      </c>
      <c r="D12" s="45">
        <v>814.26</v>
      </c>
      <c r="E12" s="45">
        <v>26.5</v>
      </c>
      <c r="F12" s="45" t="s">
        <v>542</v>
      </c>
      <c r="G12" s="45" t="s">
        <v>542</v>
      </c>
      <c r="H12" s="46">
        <f>SUM(B12:F12)</f>
        <v>998.35699999999997</v>
      </c>
      <c r="I12" s="18"/>
    </row>
    <row r="13" spans="1:11" s="4" customFormat="1" ht="14.45" customHeight="1">
      <c r="A13" s="14" t="s">
        <v>522</v>
      </c>
      <c r="B13" s="53" t="s">
        <v>542</v>
      </c>
      <c r="C13" s="45">
        <v>2.4500000000000002</v>
      </c>
      <c r="D13" s="45">
        <v>2.82</v>
      </c>
      <c r="E13" s="53" t="s">
        <v>542</v>
      </c>
      <c r="F13" s="53" t="s">
        <v>542</v>
      </c>
      <c r="G13" s="45" t="s">
        <v>542</v>
      </c>
      <c r="H13" s="46">
        <f>SUM(B13:F13)</f>
        <v>5.27</v>
      </c>
      <c r="I13" s="18"/>
    </row>
    <row r="14" spans="1:11" s="4" customFormat="1" ht="14.45" customHeight="1">
      <c r="A14" s="177" t="s">
        <v>523</v>
      </c>
      <c r="B14" s="177"/>
      <c r="C14" s="177"/>
      <c r="D14" s="177"/>
      <c r="E14" s="177"/>
      <c r="F14" s="177"/>
      <c r="G14" s="177"/>
      <c r="H14" s="177"/>
      <c r="I14" s="18"/>
    </row>
    <row r="15" spans="1:11" s="4" customFormat="1" ht="33.950000000000003" customHeight="1">
      <c r="A15" s="39" t="s">
        <v>520</v>
      </c>
      <c r="B15" s="46">
        <f>SUM(B16:B17)</f>
        <v>3460</v>
      </c>
      <c r="C15" s="46">
        <f>SUM(C16:C17)</f>
        <v>2714</v>
      </c>
      <c r="D15" s="46">
        <f>SUM(D16:D17)</f>
        <v>1160</v>
      </c>
      <c r="E15" s="46">
        <f>SUM(E16:E17)</f>
        <v>1175</v>
      </c>
      <c r="F15" s="46">
        <f>SUM(F16:F17)</f>
        <v>8349.1549999999988</v>
      </c>
      <c r="G15" s="45" t="s">
        <v>542</v>
      </c>
      <c r="H15" s="46">
        <f>SUM(B15:F15)</f>
        <v>16858.154999999999</v>
      </c>
      <c r="I15" s="18"/>
    </row>
    <row r="16" spans="1:11" s="4" customFormat="1" ht="14.45" customHeight="1">
      <c r="A16" s="13" t="s">
        <v>524</v>
      </c>
      <c r="B16" s="45">
        <v>2754</v>
      </c>
      <c r="C16" s="45">
        <v>2306.9</v>
      </c>
      <c r="D16" s="45">
        <v>986</v>
      </c>
      <c r="E16" s="45">
        <v>998.75</v>
      </c>
      <c r="F16" s="45">
        <v>8199.1549999999988</v>
      </c>
      <c r="G16" s="53" t="s">
        <v>542</v>
      </c>
      <c r="H16" s="46">
        <f>SUM(B16:F16)</f>
        <v>15244.804999999998</v>
      </c>
      <c r="I16" s="18"/>
      <c r="K16" s="18"/>
    </row>
    <row r="17" spans="1:11" s="4" customFormat="1" ht="16.350000000000001" customHeight="1">
      <c r="A17" s="13" t="s">
        <v>428</v>
      </c>
      <c r="B17" s="45">
        <v>706</v>
      </c>
      <c r="C17" s="45">
        <v>407.1</v>
      </c>
      <c r="D17" s="45">
        <v>174</v>
      </c>
      <c r="E17" s="45">
        <v>176.25</v>
      </c>
      <c r="F17" s="45">
        <v>150</v>
      </c>
      <c r="G17" s="45" t="s">
        <v>542</v>
      </c>
      <c r="H17" s="46">
        <f>SUM(B17:F17)</f>
        <v>1613.35</v>
      </c>
      <c r="I17" s="18"/>
    </row>
    <row r="18" spans="1:11" s="4" customFormat="1" ht="17.100000000000001" customHeight="1">
      <c r="A18" s="13" t="s">
        <v>526</v>
      </c>
      <c r="B18" s="12" t="s">
        <v>542</v>
      </c>
      <c r="C18" s="12" t="s">
        <v>542</v>
      </c>
      <c r="D18" s="12" t="s">
        <v>542</v>
      </c>
      <c r="E18" s="12" t="s">
        <v>542</v>
      </c>
      <c r="F18" s="12" t="s">
        <v>542</v>
      </c>
      <c r="G18" s="45" t="s">
        <v>542</v>
      </c>
      <c r="H18" s="12" t="s">
        <v>542</v>
      </c>
      <c r="I18" s="18"/>
    </row>
    <row r="19" spans="1:11" s="4" customFormat="1" ht="14.45" customHeight="1">
      <c r="A19" s="177" t="s">
        <v>446</v>
      </c>
      <c r="B19" s="177"/>
      <c r="C19" s="177"/>
      <c r="D19" s="177"/>
      <c r="E19" s="177"/>
      <c r="F19" s="177"/>
      <c r="G19" s="177"/>
      <c r="H19" s="177"/>
      <c r="I19" s="18"/>
    </row>
    <row r="20" spans="1:11" s="4" customFormat="1" ht="32.450000000000003" customHeight="1">
      <c r="A20" s="39" t="s">
        <v>520</v>
      </c>
      <c r="B20" s="15" t="s">
        <v>542</v>
      </c>
      <c r="C20" s="52">
        <f>SUM(C21)</f>
        <v>2516</v>
      </c>
      <c r="D20" s="52">
        <f>SUM(D21)</f>
        <v>1317</v>
      </c>
      <c r="E20" s="52">
        <f>SUM(E21)</f>
        <v>7826</v>
      </c>
      <c r="F20" s="52">
        <f>SUM(F21)</f>
        <v>27767.1</v>
      </c>
      <c r="G20" s="45" t="s">
        <v>542</v>
      </c>
      <c r="H20" s="52">
        <f>SUM(B20:F20)</f>
        <v>39426.1</v>
      </c>
      <c r="I20" s="18"/>
    </row>
    <row r="21" spans="1:11" s="4" customFormat="1" ht="16.5" customHeight="1">
      <c r="A21" s="13" t="s">
        <v>521</v>
      </c>
      <c r="B21" s="16" t="s">
        <v>542</v>
      </c>
      <c r="C21" s="54">
        <v>2516</v>
      </c>
      <c r="D21" s="54">
        <v>1317</v>
      </c>
      <c r="E21" s="54">
        <v>7826</v>
      </c>
      <c r="F21" s="54">
        <v>27767.1</v>
      </c>
      <c r="G21" s="53" t="s">
        <v>542</v>
      </c>
      <c r="H21" s="52">
        <f>SUM(B21:F21)</f>
        <v>39426.1</v>
      </c>
      <c r="I21" s="18"/>
      <c r="K21" s="18"/>
    </row>
    <row r="22" spans="1:11" s="4" customFormat="1" ht="14.45" customHeight="1">
      <c r="A22" s="13" t="s">
        <v>428</v>
      </c>
      <c r="B22" s="16" t="s">
        <v>542</v>
      </c>
      <c r="C22" s="16" t="s">
        <v>542</v>
      </c>
      <c r="D22" s="16" t="s">
        <v>542</v>
      </c>
      <c r="E22" s="16" t="s">
        <v>542</v>
      </c>
      <c r="F22" s="16" t="s">
        <v>542</v>
      </c>
      <c r="G22" s="45" t="s">
        <v>542</v>
      </c>
      <c r="H22" s="16" t="s">
        <v>542</v>
      </c>
      <c r="I22" s="18"/>
    </row>
    <row r="23" spans="1:11" s="4" customFormat="1" ht="15" customHeight="1">
      <c r="A23" s="17" t="s">
        <v>522</v>
      </c>
      <c r="B23" s="16" t="s">
        <v>542</v>
      </c>
      <c r="C23" s="16" t="s">
        <v>542</v>
      </c>
      <c r="D23" s="16" t="s">
        <v>542</v>
      </c>
      <c r="E23" s="16" t="s">
        <v>542</v>
      </c>
      <c r="F23" s="16" t="s">
        <v>542</v>
      </c>
      <c r="G23" s="45" t="s">
        <v>542</v>
      </c>
      <c r="H23" s="16" t="s">
        <v>542</v>
      </c>
      <c r="I23" s="18"/>
    </row>
    <row r="24" spans="1:11" s="4" customFormat="1">
      <c r="A24" s="177" t="s">
        <v>508</v>
      </c>
      <c r="B24" s="184"/>
      <c r="C24" s="184"/>
      <c r="D24" s="184"/>
      <c r="E24" s="184"/>
      <c r="F24" s="184"/>
      <c r="G24" s="184"/>
      <c r="H24" s="184"/>
      <c r="I24" s="18"/>
    </row>
    <row r="25" spans="1:11" s="4" customFormat="1" ht="31.5">
      <c r="A25" s="39" t="s">
        <v>520</v>
      </c>
      <c r="B25" s="46">
        <f>SUM(B26:B27)</f>
        <v>1460.6</v>
      </c>
      <c r="C25" s="46">
        <f>SUM(C26:C27)</f>
        <v>1463.1</v>
      </c>
      <c r="D25" s="46">
        <f>SUM(D26:D27)</f>
        <v>1572.2</v>
      </c>
      <c r="E25" s="46">
        <f>SUM(E26:E27)</f>
        <v>1333.1</v>
      </c>
      <c r="F25" s="46">
        <f>SUM(F26:F27)</f>
        <v>1577.1</v>
      </c>
      <c r="G25" s="45" t="s">
        <v>542</v>
      </c>
      <c r="H25" s="46">
        <f>SUM(B25:F25)</f>
        <v>7406.1</v>
      </c>
      <c r="I25" s="18"/>
    </row>
    <row r="26" spans="1:11" s="4" customFormat="1">
      <c r="A26" s="13" t="s">
        <v>521</v>
      </c>
      <c r="B26" s="45">
        <v>608.03</v>
      </c>
      <c r="C26" s="45">
        <v>724.61300000000006</v>
      </c>
      <c r="D26" s="45">
        <v>565.99400000000003</v>
      </c>
      <c r="E26" s="45">
        <v>686.6</v>
      </c>
      <c r="F26" s="45">
        <v>860.20899999999995</v>
      </c>
      <c r="G26" s="53" t="s">
        <v>542</v>
      </c>
      <c r="H26" s="46">
        <f>SUM(B26:F26)</f>
        <v>3445.4459999999999</v>
      </c>
      <c r="I26" s="18"/>
    </row>
    <row r="27" spans="1:11" s="4" customFormat="1">
      <c r="A27" s="13" t="s">
        <v>428</v>
      </c>
      <c r="B27" s="45">
        <v>852.57</v>
      </c>
      <c r="C27" s="45">
        <v>738.48699999999997</v>
      </c>
      <c r="D27" s="45">
        <v>1006.206</v>
      </c>
      <c r="E27" s="45">
        <v>646.5</v>
      </c>
      <c r="F27" s="45">
        <v>716.89099999999996</v>
      </c>
      <c r="G27" s="45" t="s">
        <v>542</v>
      </c>
      <c r="H27" s="46">
        <f>SUM(B27:F27)</f>
        <v>3960.654</v>
      </c>
      <c r="I27" s="18"/>
    </row>
    <row r="28" spans="1:11" s="4" customFormat="1">
      <c r="A28" s="17" t="s">
        <v>522</v>
      </c>
      <c r="B28" s="12" t="s">
        <v>542</v>
      </c>
      <c r="C28" s="12" t="s">
        <v>542</v>
      </c>
      <c r="D28" s="12" t="s">
        <v>542</v>
      </c>
      <c r="E28" s="12" t="s">
        <v>542</v>
      </c>
      <c r="F28" s="12" t="s">
        <v>542</v>
      </c>
      <c r="G28" s="45" t="s">
        <v>542</v>
      </c>
      <c r="H28" s="12" t="s">
        <v>542</v>
      </c>
      <c r="I28" s="18"/>
    </row>
    <row r="29" spans="1:11" s="4" customFormat="1">
      <c r="A29" s="177" t="s">
        <v>440</v>
      </c>
      <c r="B29" s="177"/>
      <c r="C29" s="177"/>
      <c r="D29" s="177"/>
      <c r="E29" s="177"/>
      <c r="F29" s="177"/>
      <c r="G29" s="177"/>
      <c r="H29" s="177"/>
      <c r="I29" s="18"/>
    </row>
    <row r="30" spans="1:11" s="4" customFormat="1" ht="31.5">
      <c r="A30" s="39" t="s">
        <v>520</v>
      </c>
      <c r="B30" s="52">
        <f>SUM(B31:B32)</f>
        <v>3295.3779999999997</v>
      </c>
      <c r="C30" s="52">
        <f>SUM(C31:C32)</f>
        <v>710</v>
      </c>
      <c r="D30" s="52">
        <f>SUM(D31:D32)</f>
        <v>750</v>
      </c>
      <c r="E30" s="52">
        <f>SUM(E31:E32)</f>
        <v>1030</v>
      </c>
      <c r="F30" s="52">
        <f>SUM(F31:F32)</f>
        <v>650</v>
      </c>
      <c r="G30" s="45" t="s">
        <v>542</v>
      </c>
      <c r="H30" s="52">
        <f>SUM(B30:F30)</f>
        <v>6435.3779999999997</v>
      </c>
      <c r="I30" s="18"/>
    </row>
    <row r="31" spans="1:11" s="4" customFormat="1">
      <c r="A31" s="40" t="s">
        <v>521</v>
      </c>
      <c r="B31" s="54">
        <v>2505.7399999999998</v>
      </c>
      <c r="C31" s="54">
        <v>539.6</v>
      </c>
      <c r="D31" s="54">
        <v>570</v>
      </c>
      <c r="E31" s="54">
        <v>782.8</v>
      </c>
      <c r="F31" s="54">
        <v>494</v>
      </c>
      <c r="G31" s="53" t="s">
        <v>542</v>
      </c>
      <c r="H31" s="52">
        <f>SUM(B31:F31)</f>
        <v>4892.1399999999994</v>
      </c>
      <c r="I31" s="18"/>
    </row>
    <row r="32" spans="1:11" s="4" customFormat="1">
      <c r="A32" s="13" t="s">
        <v>428</v>
      </c>
      <c r="B32" s="54">
        <v>789.63800000000003</v>
      </c>
      <c r="C32" s="54">
        <v>170.4</v>
      </c>
      <c r="D32" s="54">
        <v>180</v>
      </c>
      <c r="E32" s="54">
        <v>247.2</v>
      </c>
      <c r="F32" s="54">
        <v>156</v>
      </c>
      <c r="G32" s="45" t="s">
        <v>542</v>
      </c>
      <c r="H32" s="52">
        <f>SUM(B32:F32)</f>
        <v>1543.2380000000001</v>
      </c>
      <c r="I32" s="18"/>
    </row>
    <row r="33" spans="1:11" s="4" customFormat="1">
      <c r="A33" s="17" t="s">
        <v>522</v>
      </c>
      <c r="B33" s="16" t="s">
        <v>542</v>
      </c>
      <c r="C33" s="16" t="s">
        <v>542</v>
      </c>
      <c r="D33" s="16" t="s">
        <v>542</v>
      </c>
      <c r="E33" s="16" t="s">
        <v>542</v>
      </c>
      <c r="F33" s="16" t="s">
        <v>542</v>
      </c>
      <c r="G33" s="45" t="s">
        <v>542</v>
      </c>
      <c r="H33" s="16" t="s">
        <v>542</v>
      </c>
      <c r="I33" s="18"/>
    </row>
    <row r="34" spans="1:11" s="4" customFormat="1">
      <c r="A34" s="177" t="s">
        <v>513</v>
      </c>
      <c r="B34" s="177"/>
      <c r="C34" s="177"/>
      <c r="D34" s="177"/>
      <c r="E34" s="177"/>
      <c r="F34" s="177"/>
      <c r="G34" s="177"/>
      <c r="H34" s="177"/>
      <c r="I34" s="18"/>
    </row>
    <row r="35" spans="1:11" s="4" customFormat="1" ht="31.5">
      <c r="A35" s="39" t="s">
        <v>520</v>
      </c>
      <c r="B35" s="46">
        <f>SUM(B36:B37)</f>
        <v>809</v>
      </c>
      <c r="C35" s="46">
        <f>SUM(C36:C37)</f>
        <v>2072</v>
      </c>
      <c r="D35" s="46">
        <f>SUM(D36:D37)</f>
        <v>2391</v>
      </c>
      <c r="E35" s="46">
        <f>SUM(E36:E37)</f>
        <v>2041</v>
      </c>
      <c r="F35" s="46">
        <f>SUM(F36:F37)</f>
        <v>817</v>
      </c>
      <c r="G35" s="45" t="s">
        <v>542</v>
      </c>
      <c r="H35" s="46">
        <f>SUM(B35:F35)</f>
        <v>8130</v>
      </c>
      <c r="I35" s="18"/>
    </row>
    <row r="36" spans="1:11" s="4" customFormat="1">
      <c r="A36" s="13" t="s">
        <v>521</v>
      </c>
      <c r="B36" s="45">
        <v>606.75</v>
      </c>
      <c r="C36" s="45">
        <v>1018.667</v>
      </c>
      <c r="D36" s="45">
        <v>2046.104</v>
      </c>
      <c r="E36" s="45">
        <v>2041</v>
      </c>
      <c r="F36" s="45">
        <v>817</v>
      </c>
      <c r="G36" s="53" t="s">
        <v>542</v>
      </c>
      <c r="H36" s="46">
        <f>SUM(B36:F36)</f>
        <v>6529.5209999999997</v>
      </c>
      <c r="I36" s="18"/>
    </row>
    <row r="37" spans="1:11" s="4" customFormat="1">
      <c r="A37" s="13" t="s">
        <v>428</v>
      </c>
      <c r="B37" s="45">
        <v>202.25</v>
      </c>
      <c r="C37" s="45">
        <v>1053.3330000000001</v>
      </c>
      <c r="D37" s="45">
        <v>344.89599999999996</v>
      </c>
      <c r="E37" s="45" t="s">
        <v>542</v>
      </c>
      <c r="F37" s="45" t="s">
        <v>542</v>
      </c>
      <c r="G37" s="45" t="s">
        <v>542</v>
      </c>
      <c r="H37" s="46">
        <f>SUM(B37:F37)</f>
        <v>1600.479</v>
      </c>
      <c r="I37" s="18"/>
    </row>
    <row r="38" spans="1:11" s="4" customFormat="1">
      <c r="A38" s="17" t="s">
        <v>522</v>
      </c>
      <c r="B38" s="12" t="s">
        <v>542</v>
      </c>
      <c r="C38" s="12" t="s">
        <v>542</v>
      </c>
      <c r="D38" s="12" t="s">
        <v>542</v>
      </c>
      <c r="E38" s="12" t="s">
        <v>542</v>
      </c>
      <c r="F38" s="12" t="s">
        <v>542</v>
      </c>
      <c r="G38" s="45" t="s">
        <v>542</v>
      </c>
      <c r="H38" s="12" t="s">
        <v>542</v>
      </c>
      <c r="I38" s="18"/>
    </row>
    <row r="39" spans="1:11" s="4" customFormat="1">
      <c r="A39" s="188" t="s">
        <v>519</v>
      </c>
      <c r="B39" s="189"/>
      <c r="C39" s="189"/>
      <c r="D39" s="189"/>
      <c r="E39" s="189"/>
      <c r="F39" s="189"/>
      <c r="G39" s="189"/>
      <c r="H39" s="189"/>
      <c r="I39" s="18"/>
    </row>
    <row r="40" spans="1:11" s="4" customFormat="1" ht="31.5">
      <c r="A40" s="39" t="s">
        <v>520</v>
      </c>
      <c r="B40" s="46">
        <f>SUM(B41:B42)</f>
        <v>7105.8655999999992</v>
      </c>
      <c r="C40" s="46">
        <f>SUM(C41:C42)</f>
        <v>3725.0000000000005</v>
      </c>
      <c r="D40" s="46">
        <f>SUM(D41:D42)</f>
        <v>5819</v>
      </c>
      <c r="E40" s="46">
        <f>SUM(E41:E42)</f>
        <v>983</v>
      </c>
      <c r="F40" s="46">
        <f>SUM(F41:F42)</f>
        <v>8041.7960000000003</v>
      </c>
      <c r="G40" s="45" t="s">
        <v>542</v>
      </c>
      <c r="H40" s="46">
        <f>SUM(B40:F40)</f>
        <v>25674.661599999999</v>
      </c>
      <c r="I40" s="18"/>
    </row>
    <row r="41" spans="1:11" s="4" customFormat="1">
      <c r="A41" s="13" t="s">
        <v>521</v>
      </c>
      <c r="B41" s="45">
        <v>6241.0863530999995</v>
      </c>
      <c r="C41" s="45">
        <v>3277.9710000000005</v>
      </c>
      <c r="D41" s="45">
        <v>5126.2950000000001</v>
      </c>
      <c r="E41" s="45">
        <v>983</v>
      </c>
      <c r="F41" s="45">
        <v>8041.7960000000003</v>
      </c>
      <c r="G41" s="53" t="s">
        <v>542</v>
      </c>
      <c r="H41" s="46">
        <f>SUM(B41:F41)</f>
        <v>23670.148353100001</v>
      </c>
      <c r="I41" s="18"/>
      <c r="K41" s="18"/>
    </row>
    <row r="42" spans="1:11" s="4" customFormat="1">
      <c r="A42" s="13" t="s">
        <v>428</v>
      </c>
      <c r="B42" s="45">
        <v>864.77924689999998</v>
      </c>
      <c r="C42" s="45">
        <v>447.029</v>
      </c>
      <c r="D42" s="45">
        <v>692.70500000000004</v>
      </c>
      <c r="E42" s="19" t="s">
        <v>542</v>
      </c>
      <c r="F42" s="19" t="s">
        <v>542</v>
      </c>
      <c r="G42" s="45" t="s">
        <v>542</v>
      </c>
      <c r="H42" s="46">
        <f>SUM(B42:F42)</f>
        <v>2004.5132469</v>
      </c>
      <c r="I42" s="18"/>
    </row>
    <row r="43" spans="1:11" s="4" customFormat="1">
      <c r="A43" s="17" t="s">
        <v>522</v>
      </c>
      <c r="B43" s="19" t="s">
        <v>542</v>
      </c>
      <c r="C43" s="19" t="s">
        <v>542</v>
      </c>
      <c r="D43" s="19" t="s">
        <v>542</v>
      </c>
      <c r="E43" s="19" t="s">
        <v>542</v>
      </c>
      <c r="F43" s="19" t="s">
        <v>542</v>
      </c>
      <c r="G43" s="45" t="s">
        <v>542</v>
      </c>
      <c r="H43" s="19" t="s">
        <v>542</v>
      </c>
      <c r="I43" s="18"/>
    </row>
    <row r="44" spans="1:11" s="4" customFormat="1">
      <c r="A44" s="188" t="s">
        <v>527</v>
      </c>
      <c r="B44" s="188"/>
      <c r="C44" s="188"/>
      <c r="D44" s="188"/>
      <c r="E44" s="188"/>
      <c r="F44" s="188"/>
      <c r="G44" s="188"/>
      <c r="H44" s="188"/>
      <c r="I44" s="18"/>
    </row>
    <row r="45" spans="1:11" s="4" customFormat="1" ht="31.5">
      <c r="A45" s="39" t="s">
        <v>520</v>
      </c>
      <c r="B45" s="46">
        <f>SUM(B46:B47)</f>
        <v>3245.6824999999999</v>
      </c>
      <c r="C45" s="46">
        <f>SUM(C46:C47)</f>
        <v>3260.6824999999999</v>
      </c>
      <c r="D45" s="46">
        <f>SUM(D46:D47)</f>
        <v>15</v>
      </c>
      <c r="E45" s="46" t="s">
        <v>542</v>
      </c>
      <c r="F45" s="46">
        <f>SUM(F46:F47)</f>
        <v>11223.883</v>
      </c>
      <c r="G45" s="45" t="s">
        <v>542</v>
      </c>
      <c r="H45" s="46">
        <f>SUM(B45:F45)</f>
        <v>17745.248</v>
      </c>
      <c r="I45" s="18"/>
    </row>
    <row r="46" spans="1:11" s="4" customFormat="1">
      <c r="A46" s="13" t="s">
        <v>521</v>
      </c>
      <c r="B46" s="45">
        <v>3245.6824999999999</v>
      </c>
      <c r="C46" s="45">
        <v>3245.6824999999999</v>
      </c>
      <c r="D46" s="45" t="s">
        <v>542</v>
      </c>
      <c r="E46" s="45" t="s">
        <v>542</v>
      </c>
      <c r="F46" s="45">
        <v>9521.8829999999998</v>
      </c>
      <c r="G46" s="53" t="s">
        <v>542</v>
      </c>
      <c r="H46" s="46">
        <f>SUM(B46:F46)</f>
        <v>16013.248</v>
      </c>
      <c r="I46" s="18"/>
      <c r="K46" s="18"/>
    </row>
    <row r="47" spans="1:11" s="4" customFormat="1">
      <c r="A47" s="13" t="s">
        <v>428</v>
      </c>
      <c r="B47" s="45" t="s">
        <v>542</v>
      </c>
      <c r="C47" s="54">
        <v>15</v>
      </c>
      <c r="D47" s="54">
        <v>15</v>
      </c>
      <c r="E47" s="45" t="s">
        <v>542</v>
      </c>
      <c r="F47" s="54">
        <v>1702</v>
      </c>
      <c r="G47" s="45" t="s">
        <v>542</v>
      </c>
      <c r="H47" s="46">
        <f>SUM(B47:F47)</f>
        <v>1732</v>
      </c>
      <c r="I47" s="18"/>
    </row>
    <row r="48" spans="1:11" s="4" customFormat="1">
      <c r="A48" s="17" t="s">
        <v>522</v>
      </c>
      <c r="B48" s="45" t="s">
        <v>542</v>
      </c>
      <c r="C48" s="45" t="s">
        <v>542</v>
      </c>
      <c r="D48" s="45" t="s">
        <v>542</v>
      </c>
      <c r="E48" s="45" t="s">
        <v>542</v>
      </c>
      <c r="F48" s="45" t="s">
        <v>542</v>
      </c>
      <c r="G48" s="45" t="s">
        <v>542</v>
      </c>
      <c r="H48" s="55" t="s">
        <v>542</v>
      </c>
      <c r="I48" s="18"/>
    </row>
    <row r="49" spans="1:10" s="4" customFormat="1">
      <c r="A49" s="177" t="s">
        <v>528</v>
      </c>
      <c r="B49" s="177"/>
      <c r="C49" s="177"/>
      <c r="D49" s="177"/>
      <c r="E49" s="177"/>
      <c r="F49" s="177"/>
      <c r="G49" s="177"/>
      <c r="H49" s="177"/>
      <c r="I49" s="18"/>
    </row>
    <row r="50" spans="1:10" s="4" customFormat="1" ht="31.5">
      <c r="A50" s="39" t="s">
        <v>520</v>
      </c>
      <c r="B50" s="56">
        <f>SUM(B51:B52)</f>
        <v>293</v>
      </c>
      <c r="C50" s="21" t="s">
        <v>542</v>
      </c>
      <c r="D50" s="21" t="s">
        <v>542</v>
      </c>
      <c r="E50" s="21" t="s">
        <v>542</v>
      </c>
      <c r="F50" s="21" t="s">
        <v>542</v>
      </c>
      <c r="G50" s="45" t="s">
        <v>542</v>
      </c>
      <c r="H50" s="56">
        <f>SUM(B50:F50)</f>
        <v>293</v>
      </c>
      <c r="I50" s="18"/>
    </row>
    <row r="51" spans="1:10" s="4" customFormat="1">
      <c r="A51" s="13" t="s">
        <v>521</v>
      </c>
      <c r="B51" s="55" t="s">
        <v>542</v>
      </c>
      <c r="C51" s="21" t="s">
        <v>542</v>
      </c>
      <c r="D51" s="21" t="s">
        <v>542</v>
      </c>
      <c r="E51" s="21" t="s">
        <v>542</v>
      </c>
      <c r="F51" s="21" t="s">
        <v>542</v>
      </c>
      <c r="G51" s="53" t="s">
        <v>542</v>
      </c>
      <c r="H51" s="56" t="s">
        <v>542</v>
      </c>
      <c r="I51" s="18"/>
    </row>
    <row r="52" spans="1:10" s="4" customFormat="1">
      <c r="A52" s="13" t="s">
        <v>428</v>
      </c>
      <c r="B52" s="55">
        <v>293</v>
      </c>
      <c r="C52" s="21" t="s">
        <v>542</v>
      </c>
      <c r="D52" s="21" t="s">
        <v>542</v>
      </c>
      <c r="E52" s="21" t="s">
        <v>542</v>
      </c>
      <c r="F52" s="21" t="s">
        <v>542</v>
      </c>
      <c r="G52" s="45" t="s">
        <v>542</v>
      </c>
      <c r="H52" s="56">
        <f>SUM(B52:F52)</f>
        <v>293</v>
      </c>
      <c r="I52" s="18"/>
    </row>
    <row r="53" spans="1:10" s="4" customFormat="1">
      <c r="A53" s="17" t="s">
        <v>522</v>
      </c>
      <c r="B53" s="19" t="s">
        <v>542</v>
      </c>
      <c r="C53" s="21" t="s">
        <v>542</v>
      </c>
      <c r="D53" s="21" t="s">
        <v>542</v>
      </c>
      <c r="E53" s="21" t="s">
        <v>542</v>
      </c>
      <c r="F53" s="21" t="s">
        <v>542</v>
      </c>
      <c r="G53" s="45" t="s">
        <v>542</v>
      </c>
      <c r="H53" s="19" t="s">
        <v>542</v>
      </c>
      <c r="I53" s="18"/>
    </row>
    <row r="54" spans="1:10" s="4" customFormat="1">
      <c r="A54" s="177" t="s">
        <v>529</v>
      </c>
      <c r="B54" s="177"/>
      <c r="C54" s="177"/>
      <c r="D54" s="177"/>
      <c r="E54" s="177"/>
      <c r="F54" s="177"/>
      <c r="G54" s="177"/>
      <c r="H54" s="177"/>
      <c r="I54" s="18"/>
    </row>
    <row r="55" spans="1:10" s="4" customFormat="1" ht="31.5">
      <c r="A55" s="39" t="s">
        <v>520</v>
      </c>
      <c r="B55" s="52">
        <f>SUM(B56:B57)</f>
        <v>1895.9999999999998</v>
      </c>
      <c r="C55" s="52">
        <f>SUM(C56:C57)</f>
        <v>501</v>
      </c>
      <c r="D55" s="52">
        <f>SUM(D56:D57)</f>
        <v>200</v>
      </c>
      <c r="E55" s="52">
        <f>SUM(E56:E57)</f>
        <v>100</v>
      </c>
      <c r="F55" s="52">
        <f>SUM(F56:F57)</f>
        <v>130</v>
      </c>
      <c r="G55" s="45" t="s">
        <v>542</v>
      </c>
      <c r="H55" s="52">
        <f>SUM(B55:F55)</f>
        <v>2827</v>
      </c>
      <c r="I55" s="18"/>
    </row>
    <row r="56" spans="1:10" s="4" customFormat="1">
      <c r="A56" s="13" t="s">
        <v>521</v>
      </c>
      <c r="B56" s="54">
        <v>1721.1819999999998</v>
      </c>
      <c r="C56" s="54">
        <v>497.565</v>
      </c>
      <c r="D56" s="54">
        <v>198.77</v>
      </c>
      <c r="E56" s="54">
        <v>99.73</v>
      </c>
      <c r="F56" s="54">
        <v>129.77199999999999</v>
      </c>
      <c r="G56" s="53" t="s">
        <v>542</v>
      </c>
      <c r="H56" s="52">
        <f>SUM(B56:F56)</f>
        <v>2647.0189999999998</v>
      </c>
      <c r="I56" s="18"/>
    </row>
    <row r="57" spans="1:10" s="4" customFormat="1">
      <c r="A57" s="13" t="s">
        <v>428</v>
      </c>
      <c r="B57" s="54">
        <v>174.81799999999998</v>
      </c>
      <c r="C57" s="54">
        <v>3.4350000000000001</v>
      </c>
      <c r="D57" s="54">
        <v>1.23</v>
      </c>
      <c r="E57" s="54">
        <v>0.27</v>
      </c>
      <c r="F57" s="54">
        <v>0.22800000000000001</v>
      </c>
      <c r="G57" s="45" t="s">
        <v>542</v>
      </c>
      <c r="H57" s="52">
        <f>SUM(B57:F57)</f>
        <v>179.98099999999999</v>
      </c>
      <c r="I57" s="18"/>
    </row>
    <row r="58" spans="1:10" s="4" customFormat="1">
      <c r="A58" s="17" t="s">
        <v>522</v>
      </c>
      <c r="B58" s="16" t="s">
        <v>542</v>
      </c>
      <c r="C58" s="16" t="s">
        <v>542</v>
      </c>
      <c r="D58" s="16" t="s">
        <v>542</v>
      </c>
      <c r="E58" s="16" t="s">
        <v>542</v>
      </c>
      <c r="F58" s="16" t="s">
        <v>542</v>
      </c>
      <c r="G58" s="45" t="s">
        <v>542</v>
      </c>
      <c r="H58" s="16" t="s">
        <v>542</v>
      </c>
      <c r="I58" s="18"/>
    </row>
    <row r="59" spans="1:10" s="4" customFormat="1">
      <c r="A59" s="177" t="s">
        <v>530</v>
      </c>
      <c r="B59" s="177"/>
      <c r="C59" s="177"/>
      <c r="D59" s="177"/>
      <c r="E59" s="177"/>
      <c r="F59" s="177"/>
      <c r="G59" s="177"/>
      <c r="H59" s="177"/>
      <c r="I59" s="18"/>
    </row>
    <row r="60" spans="1:10" s="4" customFormat="1" ht="31.5">
      <c r="A60" s="39" t="s">
        <v>520</v>
      </c>
      <c r="B60" s="46">
        <f>SUM(B61:B62)</f>
        <v>3787.9999999999995</v>
      </c>
      <c r="C60" s="46">
        <f>SUM(C61:C62)</f>
        <v>3690.0000000000005</v>
      </c>
      <c r="D60" s="46">
        <f>SUM(D61:D62)</f>
        <v>2919.9999999999995</v>
      </c>
      <c r="E60" s="46">
        <f>SUM(E61:E62)</f>
        <v>3095</v>
      </c>
      <c r="F60" s="46">
        <f>SUM(F61:F62)</f>
        <v>8730.52</v>
      </c>
      <c r="G60" s="45" t="s">
        <v>542</v>
      </c>
      <c r="H60" s="46">
        <f>SUM(B60:F60)</f>
        <v>22223.52</v>
      </c>
      <c r="I60" s="18"/>
    </row>
    <row r="61" spans="1:10" s="4" customFormat="1">
      <c r="A61" s="13" t="s">
        <v>521</v>
      </c>
      <c r="B61" s="45">
        <v>3759.9693092625666</v>
      </c>
      <c r="C61" s="45">
        <v>3560.4422496749025</v>
      </c>
      <c r="D61" s="45">
        <v>2635.7507964601764</v>
      </c>
      <c r="E61" s="45">
        <v>2132.5969893992933</v>
      </c>
      <c r="F61" s="45">
        <v>8053.9834591376748</v>
      </c>
      <c r="G61" s="53" t="s">
        <v>542</v>
      </c>
      <c r="H61" s="46">
        <f>SUM(B61:F61)</f>
        <v>20142.742803934612</v>
      </c>
      <c r="I61" s="18"/>
      <c r="J61" s="18"/>
    </row>
    <row r="62" spans="1:10" s="4" customFormat="1">
      <c r="A62" s="13" t="s">
        <v>428</v>
      </c>
      <c r="B62" s="45">
        <v>28.030690737432995</v>
      </c>
      <c r="C62" s="45">
        <v>129.55775032509774</v>
      </c>
      <c r="D62" s="45">
        <v>284.24920353982321</v>
      </c>
      <c r="E62" s="45">
        <v>962.40301060070647</v>
      </c>
      <c r="F62" s="45">
        <v>676.53654086232507</v>
      </c>
      <c r="G62" s="45" t="s">
        <v>542</v>
      </c>
      <c r="H62" s="46">
        <f>SUM(B62:F62)</f>
        <v>2080.7771960653854</v>
      </c>
      <c r="I62" s="18"/>
    </row>
    <row r="63" spans="1:10" s="4" customFormat="1">
      <c r="A63" s="17" t="s">
        <v>522</v>
      </c>
      <c r="B63" s="20" t="s">
        <v>542</v>
      </c>
      <c r="C63" s="20" t="s">
        <v>542</v>
      </c>
      <c r="D63" s="20" t="s">
        <v>542</v>
      </c>
      <c r="E63" s="20" t="s">
        <v>542</v>
      </c>
      <c r="F63" s="20" t="s">
        <v>542</v>
      </c>
      <c r="G63" s="45" t="s">
        <v>542</v>
      </c>
      <c r="H63" s="20" t="s">
        <v>542</v>
      </c>
      <c r="I63" s="18"/>
    </row>
    <row r="64" spans="1:10" s="4" customFormat="1">
      <c r="A64" s="177" t="s">
        <v>118</v>
      </c>
      <c r="B64" s="177"/>
      <c r="C64" s="177"/>
      <c r="D64" s="177"/>
      <c r="E64" s="177"/>
      <c r="F64" s="177"/>
      <c r="G64" s="177"/>
      <c r="H64" s="177"/>
      <c r="I64" s="18"/>
    </row>
    <row r="65" spans="1:12" s="4" customFormat="1" ht="31.5">
      <c r="A65" s="39" t="s">
        <v>520</v>
      </c>
      <c r="B65" s="20" t="s">
        <v>542</v>
      </c>
      <c r="C65" s="20" t="s">
        <v>542</v>
      </c>
      <c r="D65" s="20" t="s">
        <v>542</v>
      </c>
      <c r="E65" s="20" t="s">
        <v>542</v>
      </c>
      <c r="F65" s="147">
        <f>SUM(F66:F68)</f>
        <v>5116.8</v>
      </c>
      <c r="G65" s="45" t="s">
        <v>542</v>
      </c>
      <c r="H65" s="147">
        <f>SUM(B65:F65)</f>
        <v>5116.8</v>
      </c>
      <c r="I65" s="18"/>
    </row>
    <row r="66" spans="1:12" s="4" customFormat="1">
      <c r="A66" s="13" t="s">
        <v>524</v>
      </c>
      <c r="B66" s="20" t="s">
        <v>542</v>
      </c>
      <c r="C66" s="20" t="s">
        <v>542</v>
      </c>
      <c r="D66" s="20" t="s">
        <v>542</v>
      </c>
      <c r="E66" s="20" t="s">
        <v>542</v>
      </c>
      <c r="F66" s="20">
        <v>5116.8</v>
      </c>
      <c r="G66" s="53" t="s">
        <v>542</v>
      </c>
      <c r="H66" s="147">
        <f>SUM(B66:F66)</f>
        <v>5116.8</v>
      </c>
      <c r="I66" s="18"/>
    </row>
    <row r="67" spans="1:12" s="4" customFormat="1">
      <c r="A67" s="13" t="s">
        <v>428</v>
      </c>
      <c r="B67" s="20" t="s">
        <v>542</v>
      </c>
      <c r="C67" s="20" t="s">
        <v>542</v>
      </c>
      <c r="D67" s="20" t="s">
        <v>542</v>
      </c>
      <c r="E67" s="20" t="s">
        <v>542</v>
      </c>
      <c r="F67" s="20" t="s">
        <v>542</v>
      </c>
      <c r="G67" s="45" t="s">
        <v>542</v>
      </c>
      <c r="H67" s="147" t="s">
        <v>542</v>
      </c>
      <c r="I67" s="18"/>
    </row>
    <row r="68" spans="1:12" s="4" customFormat="1">
      <c r="A68" s="14" t="s">
        <v>522</v>
      </c>
      <c r="B68" s="20" t="s">
        <v>542</v>
      </c>
      <c r="C68" s="20" t="s">
        <v>542</v>
      </c>
      <c r="D68" s="20" t="s">
        <v>542</v>
      </c>
      <c r="E68" s="20" t="s">
        <v>542</v>
      </c>
      <c r="F68" s="20" t="s">
        <v>542</v>
      </c>
      <c r="G68" s="45" t="s">
        <v>542</v>
      </c>
      <c r="H68" s="147" t="s">
        <v>542</v>
      </c>
      <c r="I68" s="18"/>
    </row>
    <row r="69" spans="1:12" s="4" customFormat="1">
      <c r="A69" s="177" t="s">
        <v>431</v>
      </c>
      <c r="B69" s="177"/>
      <c r="C69" s="177"/>
      <c r="D69" s="177"/>
      <c r="E69" s="177"/>
      <c r="F69" s="177"/>
      <c r="G69" s="177"/>
      <c r="H69" s="177"/>
      <c r="I69" s="18"/>
    </row>
    <row r="70" spans="1:12" s="4" customFormat="1" ht="31.5">
      <c r="A70" s="39" t="s">
        <v>520</v>
      </c>
      <c r="B70" s="56">
        <f>SUM(B71:B72)</f>
        <v>75544.430800000002</v>
      </c>
      <c r="C70" s="56">
        <f>SUM(C71:C72)</f>
        <v>75544.580800000011</v>
      </c>
      <c r="D70" s="56">
        <f>SUM(D71:D72)</f>
        <v>75544.480800000005</v>
      </c>
      <c r="E70" s="56">
        <f>SUM(E71:E72)</f>
        <v>75544.480800000005</v>
      </c>
      <c r="F70" s="56">
        <f>SUM(F71:F72)</f>
        <v>86044.480800000005</v>
      </c>
      <c r="G70" s="45" t="s">
        <v>542</v>
      </c>
      <c r="H70" s="56">
        <f>SUM(B70:F70)</f>
        <v>388222.45400000009</v>
      </c>
      <c r="I70" s="18"/>
    </row>
    <row r="71" spans="1:12" s="4" customFormat="1">
      <c r="A71" s="13" t="s">
        <v>524</v>
      </c>
      <c r="B71" s="55">
        <v>58079.535100000001</v>
      </c>
      <c r="C71" s="55">
        <v>58079.635100000007</v>
      </c>
      <c r="D71" s="55">
        <v>58079.535100000001</v>
      </c>
      <c r="E71" s="55">
        <v>58079.535100000001</v>
      </c>
      <c r="F71" s="55">
        <v>68579.535100000008</v>
      </c>
      <c r="G71" s="53" t="s">
        <v>542</v>
      </c>
      <c r="H71" s="56">
        <f>SUM(B71:F71)</f>
        <v>300897.77549999999</v>
      </c>
      <c r="I71" s="18"/>
      <c r="J71" s="18"/>
    </row>
    <row r="72" spans="1:12" s="4" customFormat="1">
      <c r="A72" s="13" t="s">
        <v>428</v>
      </c>
      <c r="B72" s="55">
        <v>17464.895700000001</v>
      </c>
      <c r="C72" s="55">
        <v>17464.9457</v>
      </c>
      <c r="D72" s="55">
        <v>17464.9457</v>
      </c>
      <c r="E72" s="55">
        <v>17464.9457</v>
      </c>
      <c r="F72" s="55">
        <v>17464.9457</v>
      </c>
      <c r="G72" s="45" t="s">
        <v>542</v>
      </c>
      <c r="H72" s="56">
        <f>SUM(B72:F72)</f>
        <v>87324.678499999995</v>
      </c>
      <c r="I72" s="18"/>
    </row>
    <row r="73" spans="1:12" s="4" customFormat="1">
      <c r="A73" s="14" t="s">
        <v>522</v>
      </c>
      <c r="B73" s="16" t="s">
        <v>542</v>
      </c>
      <c r="C73" s="16" t="s">
        <v>542</v>
      </c>
      <c r="D73" s="16" t="s">
        <v>542</v>
      </c>
      <c r="E73" s="16" t="s">
        <v>542</v>
      </c>
      <c r="F73" s="16" t="s">
        <v>542</v>
      </c>
      <c r="G73" s="45" t="s">
        <v>542</v>
      </c>
      <c r="H73" s="16" t="s">
        <v>542</v>
      </c>
      <c r="I73" s="18"/>
      <c r="L73" s="18"/>
    </row>
    <row r="74" spans="1:12" s="4" customFormat="1">
      <c r="A74" s="177" t="s">
        <v>556</v>
      </c>
      <c r="B74" s="177"/>
      <c r="C74" s="177"/>
      <c r="D74" s="177"/>
      <c r="E74" s="177"/>
      <c r="F74" s="177"/>
      <c r="G74" s="177"/>
      <c r="H74" s="177"/>
      <c r="I74" s="18"/>
    </row>
    <row r="75" spans="1:12" s="4" customFormat="1" ht="31.5">
      <c r="A75" s="39" t="s">
        <v>520</v>
      </c>
      <c r="B75" s="52">
        <f t="shared" ref="B75:G75" si="0">SUM(B76:B77)</f>
        <v>6532</v>
      </c>
      <c r="C75" s="52">
        <f t="shared" si="0"/>
        <v>9262</v>
      </c>
      <c r="D75" s="52">
        <f t="shared" si="0"/>
        <v>6432</v>
      </c>
      <c r="E75" s="52">
        <f t="shared" si="0"/>
        <v>2532</v>
      </c>
      <c r="F75" s="52">
        <f t="shared" si="0"/>
        <v>2667</v>
      </c>
      <c r="G75" s="52">
        <f t="shared" si="0"/>
        <v>7000</v>
      </c>
      <c r="H75" s="52">
        <f>SUM(B75:G75)</f>
        <v>34425</v>
      </c>
      <c r="I75" s="18"/>
    </row>
    <row r="76" spans="1:12" s="4" customFormat="1">
      <c r="A76" s="13" t="s">
        <v>521</v>
      </c>
      <c r="B76" s="166">
        <v>4080</v>
      </c>
      <c r="C76" s="166">
        <v>7930</v>
      </c>
      <c r="D76" s="166">
        <v>5100</v>
      </c>
      <c r="E76" s="166">
        <v>1200</v>
      </c>
      <c r="F76" s="166">
        <v>1000</v>
      </c>
      <c r="G76" s="166">
        <v>6000</v>
      </c>
      <c r="H76" s="52">
        <f>SUM(B76:G76)</f>
        <v>25310</v>
      </c>
      <c r="I76" s="18"/>
    </row>
    <row r="77" spans="1:12" s="4" customFormat="1">
      <c r="A77" s="13" t="s">
        <v>578</v>
      </c>
      <c r="B77" s="166">
        <v>2452</v>
      </c>
      <c r="C77" s="166">
        <v>1332</v>
      </c>
      <c r="D77" s="166">
        <v>1332</v>
      </c>
      <c r="E77" s="166">
        <v>1332</v>
      </c>
      <c r="F77" s="167">
        <v>1667</v>
      </c>
      <c r="G77" s="167">
        <v>1000</v>
      </c>
      <c r="H77" s="52">
        <f>SUM(B77:G77)</f>
        <v>9115</v>
      </c>
      <c r="I77" s="18"/>
    </row>
    <row r="78" spans="1:12" s="4" customFormat="1">
      <c r="A78" s="168" t="s">
        <v>522</v>
      </c>
      <c r="B78" s="165" t="s">
        <v>542</v>
      </c>
      <c r="C78" s="165" t="s">
        <v>542</v>
      </c>
      <c r="D78" s="165" t="s">
        <v>542</v>
      </c>
      <c r="E78" s="165" t="s">
        <v>542</v>
      </c>
      <c r="F78" s="165" t="s">
        <v>542</v>
      </c>
      <c r="G78" s="165" t="s">
        <v>542</v>
      </c>
      <c r="H78" s="165" t="s">
        <v>542</v>
      </c>
      <c r="I78" s="18"/>
    </row>
    <row r="79" spans="1:12" s="4" customFormat="1">
      <c r="A79" s="177" t="s">
        <v>540</v>
      </c>
      <c r="B79" s="177"/>
      <c r="C79" s="177"/>
      <c r="D79" s="177"/>
      <c r="E79" s="177"/>
      <c r="F79" s="177"/>
      <c r="G79" s="177"/>
      <c r="H79" s="177"/>
      <c r="I79" s="18"/>
    </row>
    <row r="80" spans="1:12" s="4" customFormat="1" ht="31.5">
      <c r="A80" s="23" t="s">
        <v>535</v>
      </c>
      <c r="B80" s="52">
        <f>SUM(B81:B83)</f>
        <v>110329.9569</v>
      </c>
      <c r="C80" s="52">
        <f>SUM(C81:C83)</f>
        <v>106743.36330000001</v>
      </c>
      <c r="D80" s="52">
        <f>SUM(D81:D83)</f>
        <v>99562.680800000002</v>
      </c>
      <c r="E80" s="52">
        <f>SUM(E81:E83)</f>
        <v>96034.580800000011</v>
      </c>
      <c r="F80" s="52">
        <f>SUM(F81:F83)</f>
        <v>161539.83480000001</v>
      </c>
      <c r="G80" s="52">
        <f>SUM(G81:G82)</f>
        <v>7000</v>
      </c>
      <c r="H80" s="52">
        <f>SUM(H81:H83)</f>
        <v>581210.4166</v>
      </c>
      <c r="I80" s="18"/>
      <c r="K80" s="18"/>
    </row>
    <row r="81" spans="1:13" s="4" customFormat="1">
      <c r="A81" s="13" t="s">
        <v>524</v>
      </c>
      <c r="B81" s="52">
        <f t="shared" ref="B81:E82" si="1">SUM(B11,B16,B21,B26,B31,B36,B41,B46,B51,B56,B61,B71,B76)</f>
        <v>86452.475262362568</v>
      </c>
      <c r="C81" s="52">
        <f t="shared" si="1"/>
        <v>84871.528849674913</v>
      </c>
      <c r="D81" s="52">
        <f t="shared" si="1"/>
        <v>77250.368896460175</v>
      </c>
      <c r="E81" s="52">
        <f t="shared" si="1"/>
        <v>75178.512089399301</v>
      </c>
      <c r="F81" s="52">
        <f>SUM(F11,F16,F21,F26,F31,F36,F41,F46,F51,F56,F61,F71,F76,F66)</f>
        <v>139006.23355913768</v>
      </c>
      <c r="G81" s="166">
        <v>6000</v>
      </c>
      <c r="H81" s="52">
        <f>SUM(B81:G81)</f>
        <v>468759.11865703459</v>
      </c>
      <c r="I81" s="18"/>
      <c r="J81" s="142"/>
      <c r="K81" s="18"/>
      <c r="M81" s="18"/>
    </row>
    <row r="82" spans="1:13" s="68" customFormat="1" ht="35.1" customHeight="1">
      <c r="A82" s="39" t="s">
        <v>579</v>
      </c>
      <c r="B82" s="52">
        <f t="shared" si="1"/>
        <v>23877.481637637433</v>
      </c>
      <c r="C82" s="52">
        <f t="shared" si="1"/>
        <v>21869.384450325098</v>
      </c>
      <c r="D82" s="52">
        <f t="shared" si="1"/>
        <v>22309.491903539823</v>
      </c>
      <c r="E82" s="52">
        <f t="shared" si="1"/>
        <v>20856.068710600706</v>
      </c>
      <c r="F82" s="52">
        <f>SUM(F12,F17,F22,F27,F32,F37,F42,F47,F52,F57,F62,F72,F77)</f>
        <v>22533.601240862325</v>
      </c>
      <c r="G82" s="167">
        <v>1000</v>
      </c>
      <c r="H82" s="52">
        <f>SUM(H12,H17,H22,H27,H32,H37,H42,H47,H52,H57,H62,H72,H77)</f>
        <v>112446.02794296537</v>
      </c>
      <c r="I82" s="70"/>
      <c r="K82" s="18"/>
      <c r="M82" s="70"/>
    </row>
    <row r="83" spans="1:13" s="4" customFormat="1">
      <c r="A83" s="168" t="s">
        <v>522</v>
      </c>
      <c r="B83" s="169" t="s">
        <v>542</v>
      </c>
      <c r="C83" s="52">
        <f>SUM(C13,C18,C23,C28,C33,C38,C43,C48,C53,C58,C63,C73,C78)</f>
        <v>2.4500000000000002</v>
      </c>
      <c r="D83" s="52">
        <f>SUM(D13,D18,D23,D28,D33,D38,D43,D48,D53,D58,D63,D73,D78)</f>
        <v>2.82</v>
      </c>
      <c r="E83" s="169" t="s">
        <v>542</v>
      </c>
      <c r="F83" s="169" t="s">
        <v>542</v>
      </c>
      <c r="G83" s="165" t="s">
        <v>542</v>
      </c>
      <c r="H83" s="52">
        <f>SUM(H13,H18,H23,H28,H33,H38,H43,H48,H53,H58,H63,H73,H78)</f>
        <v>5.27</v>
      </c>
      <c r="I83" s="18"/>
      <c r="K83" s="18"/>
    </row>
    <row r="86" spans="1:13" ht="123.4" customHeight="1">
      <c r="A86" s="186" t="s">
        <v>554</v>
      </c>
      <c r="B86" s="187"/>
      <c r="C86" s="187"/>
      <c r="D86" s="187"/>
      <c r="E86" s="187"/>
      <c r="F86" s="187"/>
      <c r="G86" s="187"/>
      <c r="H86" s="187"/>
    </row>
    <row r="87" spans="1:13" ht="30" customHeight="1">
      <c r="A87" s="48"/>
      <c r="B87" s="48"/>
      <c r="C87" s="48"/>
      <c r="D87" s="48"/>
      <c r="E87" s="48"/>
      <c r="F87" s="48"/>
      <c r="G87" s="48"/>
      <c r="H87" s="48"/>
    </row>
    <row r="88" spans="1:13" s="82" customFormat="1" ht="31.5" customHeight="1">
      <c r="A88" s="185" t="s">
        <v>585</v>
      </c>
      <c r="B88" s="185"/>
      <c r="C88" s="185"/>
      <c r="D88" s="76"/>
      <c r="E88" s="76"/>
      <c r="F88" s="76" t="s">
        <v>422</v>
      </c>
      <c r="G88" s="76"/>
      <c r="H88" s="76"/>
      <c r="I88" s="141"/>
    </row>
    <row r="89" spans="1:13">
      <c r="A89" s="48"/>
      <c r="B89" s="48"/>
      <c r="C89" s="48"/>
      <c r="D89" s="48"/>
      <c r="E89" s="48"/>
      <c r="F89" s="48"/>
      <c r="G89" s="48"/>
      <c r="H89" s="48"/>
    </row>
    <row r="90" spans="1:13">
      <c r="A90" s="48"/>
      <c r="B90" s="48"/>
      <c r="C90" s="48"/>
      <c r="D90" s="48"/>
      <c r="E90" s="48"/>
      <c r="F90" s="48"/>
      <c r="G90" s="48"/>
      <c r="H90" s="48"/>
    </row>
    <row r="91" spans="1:13">
      <c r="A91" s="48"/>
      <c r="B91" s="48"/>
      <c r="C91" s="48"/>
      <c r="D91" s="48"/>
      <c r="E91" s="48"/>
      <c r="F91" s="48"/>
      <c r="G91" s="48"/>
      <c r="H91" s="48"/>
    </row>
    <row r="92" spans="1:13">
      <c r="A92" s="48"/>
      <c r="B92" s="48"/>
      <c r="C92" s="48"/>
      <c r="D92" s="48"/>
      <c r="E92" s="48"/>
      <c r="F92" s="48"/>
      <c r="G92" s="48"/>
      <c r="H92" s="48"/>
    </row>
    <row r="93" spans="1:13">
      <c r="A93" s="48"/>
      <c r="B93" s="48"/>
      <c r="C93" s="48"/>
      <c r="D93" s="48"/>
      <c r="E93" s="48"/>
      <c r="F93" s="48"/>
      <c r="G93" s="48"/>
      <c r="H93" s="48"/>
    </row>
    <row r="94" spans="1:13">
      <c r="A94" s="48"/>
      <c r="B94" s="48"/>
      <c r="C94" s="48"/>
      <c r="D94" s="48"/>
      <c r="E94" s="48"/>
      <c r="F94" s="48"/>
      <c r="G94" s="48"/>
      <c r="H94" s="48"/>
    </row>
  </sheetData>
  <mergeCells count="23">
    <mergeCell ref="A88:C88"/>
    <mergeCell ref="A74:H74"/>
    <mergeCell ref="A79:H79"/>
    <mergeCell ref="A86:H86"/>
    <mergeCell ref="A34:H34"/>
    <mergeCell ref="A39:H39"/>
    <mergeCell ref="A44:H44"/>
    <mergeCell ref="A49:H49"/>
    <mergeCell ref="A54:H54"/>
    <mergeCell ref="A59:H59"/>
    <mergeCell ref="A69:H69"/>
    <mergeCell ref="A64:H64"/>
    <mergeCell ref="D1:H1"/>
    <mergeCell ref="D3:H3"/>
    <mergeCell ref="A29:H29"/>
    <mergeCell ref="A4:H4"/>
    <mergeCell ref="A6:A7"/>
    <mergeCell ref="H6:H7"/>
    <mergeCell ref="B6:G6"/>
    <mergeCell ref="A9:H9"/>
    <mergeCell ref="A14:H14"/>
    <mergeCell ref="A19:H19"/>
    <mergeCell ref="A24:H24"/>
  </mergeCells>
  <phoneticPr fontId="2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65" fitToHeight="2" orientation="portrait" r:id="rId1"/>
  <headerFooter alignWithMargins="0"/>
  <rowBreaks count="1" manualBreakCount="1">
    <brk id="48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P270"/>
  <sheetViews>
    <sheetView view="pageBreakPreview" topLeftCell="A4" zoomScale="85" zoomScaleNormal="75" zoomScaleSheetLayoutView="85" workbookViewId="0">
      <pane ySplit="8" topLeftCell="A16" activePane="bottomLeft" state="frozen"/>
      <selection activeCell="A4" sqref="A4"/>
      <selection pane="bottomLeft" activeCell="H9" sqref="H9:M9"/>
    </sheetView>
  </sheetViews>
  <sheetFormatPr defaultColWidth="9.125" defaultRowHeight="15.75"/>
  <cols>
    <col min="1" max="1" width="4.375" style="4" customWidth="1"/>
    <col min="2" max="2" width="17.75" style="30" customWidth="1"/>
    <col min="3" max="3" width="25.75" style="30" customWidth="1"/>
    <col min="4" max="4" width="10.875" style="4" customWidth="1"/>
    <col min="5" max="5" width="16" style="30" customWidth="1"/>
    <col min="6" max="6" width="14.125" style="30" customWidth="1"/>
    <col min="7" max="7" width="11.25" style="4" customWidth="1"/>
    <col min="8" max="8" width="10.25" style="4" customWidth="1"/>
    <col min="9" max="9" width="10.75" style="4" customWidth="1"/>
    <col min="10" max="10" width="12.25" style="4" customWidth="1"/>
    <col min="11" max="11" width="9.25" style="4" customWidth="1"/>
    <col min="12" max="13" width="10.75" style="4" customWidth="1"/>
    <col min="14" max="14" width="11.875" style="4" customWidth="1"/>
    <col min="15" max="15" width="13.125" style="4" customWidth="1"/>
    <col min="16" max="16" width="9.875" style="4" bestFit="1" customWidth="1"/>
    <col min="17" max="16384" width="9.125" style="4"/>
  </cols>
  <sheetData>
    <row r="1" spans="1:14" ht="67.5" customHeight="1">
      <c r="H1" s="200" t="s">
        <v>88</v>
      </c>
      <c r="I1" s="201"/>
      <c r="J1" s="201"/>
      <c r="K1" s="201"/>
      <c r="L1" s="201"/>
      <c r="M1" s="201"/>
      <c r="N1" s="201"/>
    </row>
    <row r="3" spans="1:14" ht="72.75" customHeight="1">
      <c r="H3" s="200" t="s">
        <v>586</v>
      </c>
      <c r="I3" s="204"/>
      <c r="J3" s="204"/>
      <c r="K3" s="204"/>
      <c r="L3" s="204"/>
      <c r="M3" s="204"/>
      <c r="N3" s="204"/>
    </row>
    <row r="4" spans="1:14" ht="72.75" customHeight="1">
      <c r="H4" s="172"/>
      <c r="I4" s="208" t="s">
        <v>654</v>
      </c>
      <c r="J4" s="204"/>
      <c r="K4" s="204"/>
      <c r="L4" s="204"/>
      <c r="M4" s="204"/>
      <c r="N4" s="204"/>
    </row>
    <row r="5" spans="1:14" ht="72.75" customHeight="1">
      <c r="H5" s="172"/>
      <c r="I5" s="208" t="s">
        <v>657</v>
      </c>
      <c r="J5" s="204"/>
      <c r="K5" s="204"/>
      <c r="L5" s="204"/>
      <c r="M5" s="204"/>
      <c r="N5" s="204"/>
    </row>
    <row r="6" spans="1:14" ht="54" customHeight="1">
      <c r="A6" s="31"/>
      <c r="B6" s="47"/>
      <c r="C6" s="202" t="s">
        <v>66</v>
      </c>
      <c r="D6" s="202"/>
      <c r="E6" s="202"/>
      <c r="F6" s="202"/>
      <c r="G6" s="202"/>
      <c r="H6" s="202"/>
      <c r="I6" s="202"/>
      <c r="J6" s="202"/>
      <c r="K6" s="202"/>
      <c r="L6" s="31"/>
      <c r="M6" s="31"/>
      <c r="N6" s="31"/>
    </row>
    <row r="8" spans="1:14" ht="39.950000000000003" customHeight="1">
      <c r="A8" s="203" t="s">
        <v>433</v>
      </c>
      <c r="B8" s="203" t="s">
        <v>434</v>
      </c>
      <c r="C8" s="203" t="s">
        <v>435</v>
      </c>
      <c r="D8" s="203" t="s">
        <v>436</v>
      </c>
      <c r="E8" s="205" t="s">
        <v>437</v>
      </c>
      <c r="F8" s="203" t="s">
        <v>438</v>
      </c>
      <c r="G8" s="206" t="s">
        <v>550</v>
      </c>
      <c r="H8" s="207"/>
      <c r="I8" s="207"/>
      <c r="J8" s="207"/>
      <c r="K8" s="207"/>
      <c r="L8" s="207"/>
      <c r="M8" s="183"/>
      <c r="N8" s="203" t="s">
        <v>551</v>
      </c>
    </row>
    <row r="9" spans="1:14" ht="18.95" customHeight="1">
      <c r="A9" s="203"/>
      <c r="B9" s="203"/>
      <c r="C9" s="203"/>
      <c r="D9" s="203"/>
      <c r="E9" s="205"/>
      <c r="F9" s="203"/>
      <c r="G9" s="205" t="s">
        <v>439</v>
      </c>
      <c r="H9" s="206" t="s">
        <v>555</v>
      </c>
      <c r="I9" s="207"/>
      <c r="J9" s="207"/>
      <c r="K9" s="207"/>
      <c r="L9" s="207"/>
      <c r="M9" s="183"/>
      <c r="N9" s="203"/>
    </row>
    <row r="10" spans="1:14" ht="25.7" customHeight="1">
      <c r="A10" s="203"/>
      <c r="B10" s="203"/>
      <c r="C10" s="203"/>
      <c r="D10" s="203"/>
      <c r="E10" s="205"/>
      <c r="F10" s="203"/>
      <c r="G10" s="184"/>
      <c r="H10" s="28">
        <v>2011</v>
      </c>
      <c r="I10" s="28">
        <v>2012</v>
      </c>
      <c r="J10" s="28">
        <v>2013</v>
      </c>
      <c r="K10" s="28">
        <v>2014</v>
      </c>
      <c r="L10" s="28">
        <v>2015</v>
      </c>
      <c r="M10" s="28">
        <v>2016</v>
      </c>
      <c r="N10" s="203"/>
    </row>
    <row r="11" spans="1:14" ht="15.4" customHeight="1">
      <c r="A11" s="26">
        <v>1</v>
      </c>
      <c r="B11" s="26">
        <v>2</v>
      </c>
      <c r="C11" s="26">
        <v>3</v>
      </c>
      <c r="D11" s="26">
        <v>4</v>
      </c>
      <c r="E11" s="32">
        <v>5</v>
      </c>
      <c r="F11" s="26">
        <v>6</v>
      </c>
      <c r="G11" s="32">
        <v>7</v>
      </c>
      <c r="H11" s="32">
        <v>8</v>
      </c>
      <c r="I11" s="32">
        <v>9</v>
      </c>
      <c r="J11" s="32">
        <v>10</v>
      </c>
      <c r="K11" s="32">
        <v>11</v>
      </c>
      <c r="L11" s="32">
        <v>12</v>
      </c>
      <c r="M11" s="32"/>
      <c r="N11" s="26">
        <v>13</v>
      </c>
    </row>
    <row r="12" spans="1:14" ht="17.100000000000001" customHeight="1">
      <c r="A12" s="188" t="s">
        <v>525</v>
      </c>
      <c r="B12" s="188"/>
      <c r="C12" s="188"/>
      <c r="D12" s="188"/>
      <c r="E12" s="188"/>
      <c r="F12" s="188"/>
      <c r="G12" s="188"/>
      <c r="H12" s="188"/>
      <c r="I12" s="188"/>
      <c r="J12" s="188"/>
      <c r="K12" s="188"/>
      <c r="L12" s="188"/>
      <c r="M12" s="188"/>
      <c r="N12" s="188"/>
    </row>
    <row r="13" spans="1:14" ht="43.7" customHeight="1">
      <c r="A13" s="209">
        <v>1</v>
      </c>
      <c r="B13" s="190" t="s">
        <v>536</v>
      </c>
      <c r="C13" s="190" t="s">
        <v>538</v>
      </c>
      <c r="D13" s="190" t="s">
        <v>512</v>
      </c>
      <c r="E13" s="199" t="s">
        <v>534</v>
      </c>
      <c r="F13" s="7" t="s">
        <v>444</v>
      </c>
      <c r="G13" s="60">
        <f t="shared" ref="G13:G18" si="0">SUM(H13:L13)</f>
        <v>4399.393</v>
      </c>
      <c r="H13" s="27">
        <v>2850.5</v>
      </c>
      <c r="I13" s="27">
        <v>950.97299999999996</v>
      </c>
      <c r="J13" s="27">
        <v>597.91999999999996</v>
      </c>
      <c r="K13" s="29"/>
      <c r="L13" s="29"/>
      <c r="M13" s="29"/>
      <c r="N13" s="7" t="s">
        <v>549</v>
      </c>
    </row>
    <row r="14" spans="1:14" ht="58.35" customHeight="1">
      <c r="A14" s="209"/>
      <c r="B14" s="190"/>
      <c r="C14" s="190"/>
      <c r="D14" s="190"/>
      <c r="E14" s="199"/>
      <c r="F14" s="7" t="s">
        <v>559</v>
      </c>
      <c r="G14" s="60">
        <f t="shared" si="0"/>
        <v>100.607</v>
      </c>
      <c r="H14" s="60">
        <v>49.5</v>
      </c>
      <c r="I14" s="60">
        <v>49.027000000000001</v>
      </c>
      <c r="J14" s="60">
        <v>2.08</v>
      </c>
      <c r="K14" s="60"/>
      <c r="L14" s="60"/>
      <c r="M14" s="60"/>
      <c r="N14" s="7" t="s">
        <v>549</v>
      </c>
    </row>
    <row r="15" spans="1:14" ht="38.65" customHeight="1">
      <c r="A15" s="209">
        <v>2</v>
      </c>
      <c r="B15" s="190" t="s">
        <v>557</v>
      </c>
      <c r="C15" s="190" t="s">
        <v>452</v>
      </c>
      <c r="D15" s="190" t="s">
        <v>445</v>
      </c>
      <c r="E15" s="190" t="s">
        <v>534</v>
      </c>
      <c r="F15" s="7" t="s">
        <v>444</v>
      </c>
      <c r="G15" s="60">
        <f t="shared" si="0"/>
        <v>1023.98</v>
      </c>
      <c r="H15" s="61"/>
      <c r="I15" s="27">
        <v>223.48</v>
      </c>
      <c r="J15" s="27">
        <v>27</v>
      </c>
      <c r="K15" s="27">
        <v>348.5</v>
      </c>
      <c r="L15" s="27">
        <f>345+80</f>
        <v>425</v>
      </c>
      <c r="M15" s="27"/>
      <c r="N15" s="190" t="s">
        <v>549</v>
      </c>
    </row>
    <row r="16" spans="1:14" ht="57.4" customHeight="1">
      <c r="A16" s="209"/>
      <c r="B16" s="190"/>
      <c r="C16" s="190"/>
      <c r="D16" s="190"/>
      <c r="E16" s="190"/>
      <c r="F16" s="7" t="s">
        <v>559</v>
      </c>
      <c r="G16" s="60">
        <f t="shared" si="0"/>
        <v>39.019999999999996</v>
      </c>
      <c r="H16" s="61"/>
      <c r="I16" s="27">
        <v>11.52</v>
      </c>
      <c r="J16" s="27">
        <v>1</v>
      </c>
      <c r="K16" s="27">
        <v>26.5</v>
      </c>
      <c r="L16" s="27"/>
      <c r="M16" s="27"/>
      <c r="N16" s="190"/>
    </row>
    <row r="17" spans="1:14" ht="43.7" customHeight="1">
      <c r="A17" s="209">
        <v>3</v>
      </c>
      <c r="B17" s="190" t="s">
        <v>537</v>
      </c>
      <c r="C17" s="190" t="s">
        <v>453</v>
      </c>
      <c r="D17" s="190" t="s">
        <v>447</v>
      </c>
      <c r="E17" s="190" t="s">
        <v>558</v>
      </c>
      <c r="F17" s="7" t="s">
        <v>559</v>
      </c>
      <c r="G17" s="60">
        <f t="shared" si="0"/>
        <v>858.7299999999999</v>
      </c>
      <c r="H17" s="61"/>
      <c r="I17" s="27">
        <v>47.55</v>
      </c>
      <c r="J17" s="27">
        <v>811.18</v>
      </c>
      <c r="K17" s="27"/>
      <c r="L17" s="27"/>
      <c r="M17" s="27"/>
      <c r="N17" s="7" t="s">
        <v>549</v>
      </c>
    </row>
    <row r="18" spans="1:14" ht="66" customHeight="1">
      <c r="A18" s="209"/>
      <c r="B18" s="190"/>
      <c r="C18" s="190"/>
      <c r="D18" s="190"/>
      <c r="E18" s="190"/>
      <c r="F18" s="7" t="s">
        <v>553</v>
      </c>
      <c r="G18" s="60">
        <f t="shared" si="0"/>
        <v>5.27</v>
      </c>
      <c r="H18" s="60"/>
      <c r="I18" s="60">
        <v>2.4500000000000002</v>
      </c>
      <c r="J18" s="60">
        <v>2.82</v>
      </c>
      <c r="K18" s="60"/>
      <c r="L18" s="60"/>
      <c r="M18" s="60"/>
      <c r="N18" s="7" t="s">
        <v>549</v>
      </c>
    </row>
    <row r="19" spans="1:14" ht="29.1" customHeight="1">
      <c r="A19" s="26"/>
      <c r="B19" s="7"/>
      <c r="C19" s="7" t="s">
        <v>543</v>
      </c>
      <c r="D19" s="7"/>
      <c r="E19" s="7"/>
      <c r="F19" s="7"/>
      <c r="G19" s="60">
        <f>G15+G13</f>
        <v>5423.3729999999996</v>
      </c>
      <c r="H19" s="60">
        <f>H13+H15</f>
        <v>2850.5</v>
      </c>
      <c r="I19" s="60">
        <f>I13+I15</f>
        <v>1174.453</v>
      </c>
      <c r="J19" s="60">
        <f>J13+J15</f>
        <v>624.91999999999996</v>
      </c>
      <c r="K19" s="60">
        <f>K13+K15</f>
        <v>348.5</v>
      </c>
      <c r="L19" s="60">
        <f>L13+L15</f>
        <v>425</v>
      </c>
      <c r="M19" s="60"/>
      <c r="N19" s="7"/>
    </row>
    <row r="20" spans="1:14" ht="20.65" customHeight="1">
      <c r="A20" s="26"/>
      <c r="B20" s="7"/>
      <c r="C20" s="7" t="s">
        <v>544</v>
      </c>
      <c r="D20" s="7"/>
      <c r="E20" s="7"/>
      <c r="F20" s="7"/>
      <c r="G20" s="60">
        <f>G17+G16+G14</f>
        <v>998.35699999999986</v>
      </c>
      <c r="H20" s="60">
        <f>H17+H16+H14</f>
        <v>49.5</v>
      </c>
      <c r="I20" s="60">
        <f>I17+I16+I14</f>
        <v>108.09699999999999</v>
      </c>
      <c r="J20" s="60">
        <f>J17+J16+J14</f>
        <v>814.26</v>
      </c>
      <c r="K20" s="60">
        <f>K17+K16+K14</f>
        <v>26.5</v>
      </c>
      <c r="L20" s="60"/>
      <c r="M20" s="60"/>
      <c r="N20" s="7"/>
    </row>
    <row r="21" spans="1:14" ht="28.35" customHeight="1">
      <c r="A21" s="26"/>
      <c r="B21" s="7"/>
      <c r="C21" s="7" t="s">
        <v>545</v>
      </c>
      <c r="D21" s="26"/>
      <c r="E21" s="7"/>
      <c r="F21" s="26"/>
      <c r="G21" s="60">
        <f>G18</f>
        <v>5.27</v>
      </c>
      <c r="H21" s="60"/>
      <c r="I21" s="60">
        <f>I18</f>
        <v>2.4500000000000002</v>
      </c>
      <c r="J21" s="60">
        <f>J18</f>
        <v>2.82</v>
      </c>
      <c r="K21" s="60"/>
      <c r="L21" s="60"/>
      <c r="M21" s="60"/>
      <c r="N21" s="26"/>
    </row>
    <row r="22" spans="1:14">
      <c r="A22" s="26"/>
      <c r="B22" s="26"/>
      <c r="C22" s="11" t="s">
        <v>507</v>
      </c>
      <c r="D22" s="26"/>
      <c r="E22" s="32"/>
      <c r="F22" s="26"/>
      <c r="G22" s="58">
        <f t="shared" ref="G22:L22" si="1">G19+G20+G21</f>
        <v>6427</v>
      </c>
      <c r="H22" s="58">
        <f t="shared" si="1"/>
        <v>2900</v>
      </c>
      <c r="I22" s="58">
        <f t="shared" si="1"/>
        <v>1285</v>
      </c>
      <c r="J22" s="58">
        <f t="shared" si="1"/>
        <v>1441.9999999999998</v>
      </c>
      <c r="K22" s="58">
        <f t="shared" si="1"/>
        <v>375</v>
      </c>
      <c r="L22" s="58">
        <f t="shared" si="1"/>
        <v>425</v>
      </c>
      <c r="M22" s="58"/>
      <c r="N22" s="28"/>
    </row>
    <row r="23" spans="1:14">
      <c r="A23" s="188" t="s">
        <v>523</v>
      </c>
      <c r="B23" s="188"/>
      <c r="C23" s="188"/>
      <c r="D23" s="188"/>
      <c r="E23" s="188"/>
      <c r="F23" s="188"/>
      <c r="G23" s="188"/>
      <c r="H23" s="188"/>
      <c r="I23" s="188"/>
      <c r="J23" s="188"/>
      <c r="K23" s="188"/>
      <c r="L23" s="188"/>
      <c r="M23" s="188"/>
      <c r="N23" s="188"/>
    </row>
    <row r="24" spans="1:14" ht="48.95" customHeight="1">
      <c r="A24" s="197">
        <v>1</v>
      </c>
      <c r="B24" s="191" t="s">
        <v>563</v>
      </c>
      <c r="C24" s="190" t="s">
        <v>450</v>
      </c>
      <c r="D24" s="199" t="s">
        <v>512</v>
      </c>
      <c r="E24" s="199" t="s">
        <v>427</v>
      </c>
      <c r="F24" s="7" t="s">
        <v>444</v>
      </c>
      <c r="G24" s="60">
        <f t="shared" ref="G24:G31" si="2">SUM(H24:L24)</f>
        <v>3961</v>
      </c>
      <c r="H24" s="27">
        <v>1513</v>
      </c>
      <c r="I24" s="45">
        <v>1513</v>
      </c>
      <c r="J24" s="45">
        <v>306</v>
      </c>
      <c r="K24" s="45">
        <v>357</v>
      </c>
      <c r="L24" s="45">
        <v>272</v>
      </c>
      <c r="M24" s="45"/>
      <c r="N24" s="7" t="s">
        <v>549</v>
      </c>
    </row>
    <row r="25" spans="1:14" ht="58.35" customHeight="1">
      <c r="A25" s="192"/>
      <c r="B25" s="195"/>
      <c r="C25" s="190"/>
      <c r="D25" s="199"/>
      <c r="E25" s="199"/>
      <c r="F25" s="7" t="s">
        <v>559</v>
      </c>
      <c r="G25" s="60">
        <f t="shared" si="2"/>
        <v>699</v>
      </c>
      <c r="H25" s="37">
        <v>267</v>
      </c>
      <c r="I25" s="37">
        <v>267</v>
      </c>
      <c r="J25" s="27">
        <v>54</v>
      </c>
      <c r="K25" s="37">
        <v>63</v>
      </c>
      <c r="L25" s="27">
        <v>48</v>
      </c>
      <c r="M25" s="27"/>
      <c r="N25" s="7" t="s">
        <v>549</v>
      </c>
    </row>
    <row r="26" spans="1:14" ht="60" customHeight="1">
      <c r="A26" s="197">
        <v>2</v>
      </c>
      <c r="B26" s="195"/>
      <c r="C26" s="191" t="s">
        <v>449</v>
      </c>
      <c r="D26" s="193" t="s">
        <v>445</v>
      </c>
      <c r="E26" s="193" t="s">
        <v>534</v>
      </c>
      <c r="F26" s="7" t="s">
        <v>570</v>
      </c>
      <c r="G26" s="60">
        <f t="shared" si="2"/>
        <v>1789.25</v>
      </c>
      <c r="H26" s="37">
        <v>391</v>
      </c>
      <c r="I26" s="37">
        <v>212.5</v>
      </c>
      <c r="J26" s="27">
        <v>272</v>
      </c>
      <c r="K26" s="37">
        <v>488.75</v>
      </c>
      <c r="L26" s="27">
        <v>425</v>
      </c>
      <c r="M26" s="27"/>
      <c r="N26" s="7" t="s">
        <v>549</v>
      </c>
    </row>
    <row r="27" spans="1:14" ht="68.650000000000006" customHeight="1">
      <c r="A27" s="198"/>
      <c r="B27" s="196"/>
      <c r="C27" s="192"/>
      <c r="D27" s="194"/>
      <c r="E27" s="194"/>
      <c r="F27" s="5" t="s">
        <v>571</v>
      </c>
      <c r="G27" s="60">
        <f t="shared" si="2"/>
        <v>315.75</v>
      </c>
      <c r="H27" s="37">
        <v>69</v>
      </c>
      <c r="I27" s="37">
        <v>37.5</v>
      </c>
      <c r="J27" s="37">
        <v>48</v>
      </c>
      <c r="K27" s="37">
        <v>86.25</v>
      </c>
      <c r="L27" s="37">
        <v>75</v>
      </c>
      <c r="M27" s="37"/>
      <c r="N27" s="7" t="s">
        <v>549</v>
      </c>
    </row>
    <row r="28" spans="1:14" ht="68.650000000000006" customHeight="1">
      <c r="A28" s="197">
        <v>3</v>
      </c>
      <c r="B28" s="196"/>
      <c r="C28" s="190" t="s">
        <v>448</v>
      </c>
      <c r="D28" s="199" t="s">
        <v>445</v>
      </c>
      <c r="E28" s="199" t="s">
        <v>534</v>
      </c>
      <c r="F28" s="7" t="s">
        <v>570</v>
      </c>
      <c r="G28" s="60">
        <f t="shared" si="2"/>
        <v>2145.4</v>
      </c>
      <c r="H28" s="37">
        <v>850</v>
      </c>
      <c r="I28" s="37">
        <v>581.4</v>
      </c>
      <c r="J28" s="37">
        <v>408</v>
      </c>
      <c r="K28" s="37">
        <v>153</v>
      </c>
      <c r="L28" s="37">
        <v>153</v>
      </c>
      <c r="M28" s="37"/>
      <c r="N28" s="7" t="s">
        <v>549</v>
      </c>
    </row>
    <row r="29" spans="1:14" ht="65.25" customHeight="1">
      <c r="A29" s="198"/>
      <c r="B29" s="196"/>
      <c r="C29" s="190"/>
      <c r="D29" s="199"/>
      <c r="E29" s="199"/>
      <c r="F29" s="5" t="s">
        <v>571</v>
      </c>
      <c r="G29" s="60">
        <f t="shared" si="2"/>
        <v>378.6</v>
      </c>
      <c r="H29" s="37">
        <v>150</v>
      </c>
      <c r="I29" s="37">
        <v>102.6</v>
      </c>
      <c r="J29" s="37">
        <v>72</v>
      </c>
      <c r="K29" s="37">
        <v>27</v>
      </c>
      <c r="L29" s="37">
        <v>27</v>
      </c>
      <c r="M29" s="37"/>
      <c r="N29" s="7" t="s">
        <v>549</v>
      </c>
    </row>
    <row r="30" spans="1:14" ht="48" customHeight="1">
      <c r="A30" s="26">
        <v>4</v>
      </c>
      <c r="B30" s="196"/>
      <c r="C30" s="7" t="s">
        <v>451</v>
      </c>
      <c r="D30" s="5">
        <v>2010</v>
      </c>
      <c r="E30" s="5" t="s">
        <v>534</v>
      </c>
      <c r="F30" s="5" t="s">
        <v>560</v>
      </c>
      <c r="G30" s="60">
        <f t="shared" si="2"/>
        <v>220</v>
      </c>
      <c r="H30" s="37">
        <f>50+160+10</f>
        <v>220</v>
      </c>
      <c r="I30" s="37"/>
      <c r="J30" s="37"/>
      <c r="K30" s="37"/>
      <c r="L30" s="37"/>
      <c r="M30" s="37"/>
      <c r="N30" s="7" t="s">
        <v>549</v>
      </c>
    </row>
    <row r="31" spans="1:14" ht="89.25">
      <c r="A31" s="26">
        <v>5</v>
      </c>
      <c r="B31" s="192"/>
      <c r="C31" s="7" t="s">
        <v>390</v>
      </c>
      <c r="D31" s="5" t="s">
        <v>421</v>
      </c>
      <c r="E31" s="5" t="s">
        <v>534</v>
      </c>
      <c r="F31" s="7" t="s">
        <v>423</v>
      </c>
      <c r="G31" s="60">
        <f t="shared" si="2"/>
        <v>7349.1549999999997</v>
      </c>
      <c r="H31" s="37"/>
      <c r="I31" s="37"/>
      <c r="J31" s="37"/>
      <c r="K31" s="37"/>
      <c r="L31" s="37">
        <v>7349.1549999999997</v>
      </c>
      <c r="M31" s="37"/>
      <c r="N31" s="7" t="s">
        <v>549</v>
      </c>
    </row>
    <row r="32" spans="1:14" ht="31.7" customHeight="1">
      <c r="A32" s="26"/>
      <c r="B32" s="7"/>
      <c r="C32" s="7" t="s">
        <v>543</v>
      </c>
      <c r="D32" s="5"/>
      <c r="E32" s="5"/>
      <c r="F32" s="5"/>
      <c r="G32" s="60">
        <f t="shared" ref="G32:L32" si="3">G31+G28+G26+G24</f>
        <v>15244.805</v>
      </c>
      <c r="H32" s="60">
        <f t="shared" si="3"/>
        <v>2754</v>
      </c>
      <c r="I32" s="60">
        <f t="shared" si="3"/>
        <v>2306.9</v>
      </c>
      <c r="J32" s="60">
        <f t="shared" si="3"/>
        <v>986</v>
      </c>
      <c r="K32" s="60">
        <f t="shared" si="3"/>
        <v>998.75</v>
      </c>
      <c r="L32" s="60">
        <f t="shared" si="3"/>
        <v>8199.1549999999988</v>
      </c>
      <c r="M32" s="60"/>
      <c r="N32" s="5"/>
    </row>
    <row r="33" spans="1:15">
      <c r="A33" s="26"/>
      <c r="B33" s="7"/>
      <c r="C33" s="7" t="s">
        <v>544</v>
      </c>
      <c r="D33" s="5"/>
      <c r="E33" s="5"/>
      <c r="F33" s="5"/>
      <c r="G33" s="60">
        <f t="shared" ref="G33:L33" si="4">G30+G29+G27+G25</f>
        <v>1613.35</v>
      </c>
      <c r="H33" s="60">
        <f t="shared" si="4"/>
        <v>706</v>
      </c>
      <c r="I33" s="60">
        <f t="shared" si="4"/>
        <v>407.1</v>
      </c>
      <c r="J33" s="60">
        <f t="shared" si="4"/>
        <v>174</v>
      </c>
      <c r="K33" s="60">
        <f t="shared" si="4"/>
        <v>176.25</v>
      </c>
      <c r="L33" s="60">
        <f t="shared" si="4"/>
        <v>150</v>
      </c>
      <c r="M33" s="60"/>
      <c r="N33" s="5"/>
    </row>
    <row r="34" spans="1:15" ht="30" customHeight="1">
      <c r="A34" s="26"/>
      <c r="B34" s="7"/>
      <c r="C34" s="7" t="s">
        <v>545</v>
      </c>
      <c r="D34" s="5"/>
      <c r="E34" s="5"/>
      <c r="F34" s="5"/>
      <c r="G34" s="37"/>
      <c r="H34" s="37"/>
      <c r="I34" s="37"/>
      <c r="J34" s="37"/>
      <c r="K34" s="37"/>
      <c r="L34" s="37"/>
      <c r="M34" s="37"/>
      <c r="N34" s="5"/>
    </row>
    <row r="35" spans="1:15" s="42" customFormat="1" ht="20.65" customHeight="1">
      <c r="A35" s="7"/>
      <c r="B35" s="7"/>
      <c r="C35" s="11" t="s">
        <v>507</v>
      </c>
      <c r="D35" s="7"/>
      <c r="E35" s="24"/>
      <c r="F35" s="7"/>
      <c r="G35" s="58">
        <f t="shared" ref="G35:L35" si="5">SUM(G32:G34)</f>
        <v>16858.154999999999</v>
      </c>
      <c r="H35" s="58">
        <f t="shared" si="5"/>
        <v>3460</v>
      </c>
      <c r="I35" s="58">
        <f t="shared" si="5"/>
        <v>2714</v>
      </c>
      <c r="J35" s="58">
        <f t="shared" si="5"/>
        <v>1160</v>
      </c>
      <c r="K35" s="58">
        <f t="shared" si="5"/>
        <v>1175</v>
      </c>
      <c r="L35" s="58">
        <f t="shared" si="5"/>
        <v>8349.1549999999988</v>
      </c>
      <c r="M35" s="58"/>
      <c r="N35" s="28"/>
    </row>
    <row r="36" spans="1:15">
      <c r="A36" s="188" t="s">
        <v>446</v>
      </c>
      <c r="B36" s="188"/>
      <c r="C36" s="188"/>
      <c r="D36" s="188"/>
      <c r="E36" s="188"/>
      <c r="F36" s="188"/>
      <c r="G36" s="188"/>
      <c r="H36" s="188"/>
      <c r="I36" s="188"/>
      <c r="J36" s="188"/>
      <c r="K36" s="188"/>
      <c r="L36" s="188"/>
      <c r="M36" s="188"/>
      <c r="N36" s="188"/>
    </row>
    <row r="37" spans="1:15" ht="321.39999999999998" customHeight="1">
      <c r="A37" s="7">
        <v>1</v>
      </c>
      <c r="B37" s="5" t="s">
        <v>572</v>
      </c>
      <c r="C37" s="7" t="s">
        <v>454</v>
      </c>
      <c r="D37" s="7" t="s">
        <v>455</v>
      </c>
      <c r="E37" s="5" t="s">
        <v>534</v>
      </c>
      <c r="F37" s="7" t="s">
        <v>444</v>
      </c>
      <c r="G37" s="60">
        <f>SUM(H37:L37)</f>
        <v>7757</v>
      </c>
      <c r="H37" s="60"/>
      <c r="I37" s="60">
        <v>1200</v>
      </c>
      <c r="J37" s="60">
        <v>562</v>
      </c>
      <c r="K37" s="60">
        <v>4159</v>
      </c>
      <c r="L37" s="60">
        <v>1836</v>
      </c>
      <c r="M37" s="60"/>
      <c r="N37" s="7" t="s">
        <v>549</v>
      </c>
    </row>
    <row r="38" spans="1:15" ht="82.35" customHeight="1">
      <c r="A38" s="7">
        <v>2</v>
      </c>
      <c r="B38" s="191" t="s">
        <v>509</v>
      </c>
      <c r="C38" s="5" t="s">
        <v>456</v>
      </c>
      <c r="D38" s="7" t="s">
        <v>455</v>
      </c>
      <c r="E38" s="24" t="s">
        <v>534</v>
      </c>
      <c r="F38" s="7" t="s">
        <v>444</v>
      </c>
      <c r="G38" s="60">
        <f>SUM(H38:L38)</f>
        <v>3140</v>
      </c>
      <c r="H38" s="60"/>
      <c r="I38" s="60">
        <v>1316</v>
      </c>
      <c r="J38" s="60">
        <v>295</v>
      </c>
      <c r="K38" s="60">
        <v>280</v>
      </c>
      <c r="L38" s="60">
        <v>1249</v>
      </c>
      <c r="M38" s="60"/>
      <c r="N38" s="7" t="s">
        <v>549</v>
      </c>
    </row>
    <row r="39" spans="1:15" ht="84" customHeight="1">
      <c r="A39" s="7">
        <v>3</v>
      </c>
      <c r="B39" s="196"/>
      <c r="C39" s="5" t="s">
        <v>457</v>
      </c>
      <c r="D39" s="7" t="s">
        <v>447</v>
      </c>
      <c r="E39" s="24" t="s">
        <v>534</v>
      </c>
      <c r="F39" s="7" t="s">
        <v>444</v>
      </c>
      <c r="G39" s="60">
        <f>SUM(H39:L39)</f>
        <v>4905</v>
      </c>
      <c r="H39" s="60"/>
      <c r="I39" s="60"/>
      <c r="J39" s="60">
        <v>460</v>
      </c>
      <c r="K39" s="60">
        <v>3387</v>
      </c>
      <c r="L39" s="60">
        <v>1058</v>
      </c>
      <c r="M39" s="60"/>
      <c r="N39" s="7" t="s">
        <v>549</v>
      </c>
    </row>
    <row r="40" spans="1:15" ht="89.25">
      <c r="A40" s="7">
        <v>4</v>
      </c>
      <c r="B40" s="192"/>
      <c r="C40" s="7" t="s">
        <v>390</v>
      </c>
      <c r="D40" s="7" t="s">
        <v>421</v>
      </c>
      <c r="E40" s="24" t="s">
        <v>534</v>
      </c>
      <c r="F40" s="7" t="s">
        <v>444</v>
      </c>
      <c r="G40" s="60">
        <f>SUM(H40:L40)</f>
        <v>23624.1</v>
      </c>
      <c r="H40" s="60"/>
      <c r="I40" s="60"/>
      <c r="J40" s="60"/>
      <c r="K40" s="60"/>
      <c r="L40" s="60">
        <v>23624.1</v>
      </c>
      <c r="M40" s="60"/>
      <c r="N40" s="7" t="s">
        <v>549</v>
      </c>
    </row>
    <row r="41" spans="1:15" ht="25.7" customHeight="1">
      <c r="A41" s="7"/>
      <c r="B41" s="7"/>
      <c r="C41" s="7" t="s">
        <v>543</v>
      </c>
      <c r="D41" s="7"/>
      <c r="E41" s="24"/>
      <c r="F41" s="7"/>
      <c r="G41" s="60">
        <f>G40+G39+G37+G38</f>
        <v>39426.1</v>
      </c>
      <c r="H41" s="60"/>
      <c r="I41" s="60">
        <f>I40+I39+I37+I38</f>
        <v>2516</v>
      </c>
      <c r="J41" s="60">
        <f>J40+J39+J37+J38</f>
        <v>1317</v>
      </c>
      <c r="K41" s="60">
        <f>K40+K39+K37+K38</f>
        <v>7826</v>
      </c>
      <c r="L41" s="60">
        <f>L40+L39+L37+L38</f>
        <v>27767.1</v>
      </c>
      <c r="M41" s="60"/>
      <c r="N41" s="33"/>
    </row>
    <row r="42" spans="1:15" ht="22.35" customHeight="1">
      <c r="A42" s="7"/>
      <c r="B42" s="7"/>
      <c r="C42" s="7" t="s">
        <v>544</v>
      </c>
      <c r="D42" s="7"/>
      <c r="E42" s="24"/>
      <c r="F42" s="7"/>
      <c r="G42" s="24"/>
      <c r="H42" s="24"/>
      <c r="I42" s="24"/>
      <c r="J42" s="24"/>
      <c r="K42" s="24"/>
      <c r="L42" s="24"/>
      <c r="M42" s="24"/>
      <c r="N42" s="33"/>
    </row>
    <row r="43" spans="1:15" ht="29.1" customHeight="1">
      <c r="A43" s="7"/>
      <c r="B43" s="7"/>
      <c r="C43" s="7" t="s">
        <v>545</v>
      </c>
      <c r="D43" s="7"/>
      <c r="E43" s="24"/>
      <c r="F43" s="7"/>
      <c r="G43" s="24"/>
      <c r="H43" s="24"/>
      <c r="I43" s="24"/>
      <c r="J43" s="24"/>
      <c r="K43" s="24"/>
      <c r="L43" s="24"/>
      <c r="M43" s="24"/>
      <c r="N43" s="33"/>
    </row>
    <row r="44" spans="1:15">
      <c r="A44" s="7"/>
      <c r="B44" s="7"/>
      <c r="C44" s="11" t="s">
        <v>539</v>
      </c>
      <c r="D44" s="7"/>
      <c r="E44" s="7"/>
      <c r="F44" s="7"/>
      <c r="G44" s="58">
        <f>SUM(G41:G43)</f>
        <v>39426.1</v>
      </c>
      <c r="H44" s="58"/>
      <c r="I44" s="58">
        <f>SUM(I41:I43)</f>
        <v>2516</v>
      </c>
      <c r="J44" s="58">
        <f>SUM(J41:J43)</f>
        <v>1317</v>
      </c>
      <c r="K44" s="58">
        <f>SUM(K41:K43)</f>
        <v>7826</v>
      </c>
      <c r="L44" s="58">
        <f>SUM(L41:L43)</f>
        <v>27767.1</v>
      </c>
      <c r="M44" s="58"/>
      <c r="N44" s="28"/>
      <c r="O44" s="143"/>
    </row>
    <row r="45" spans="1:15">
      <c r="A45" s="188" t="s">
        <v>508</v>
      </c>
      <c r="B45" s="188"/>
      <c r="C45" s="188"/>
      <c r="D45" s="188"/>
      <c r="E45" s="188"/>
      <c r="F45" s="188"/>
      <c r="G45" s="188"/>
      <c r="H45" s="188"/>
      <c r="I45" s="188"/>
      <c r="J45" s="188"/>
      <c r="K45" s="188"/>
      <c r="L45" s="188"/>
      <c r="M45" s="188"/>
      <c r="N45" s="188"/>
    </row>
    <row r="46" spans="1:15" ht="86.65" customHeight="1">
      <c r="A46" s="190">
        <v>1</v>
      </c>
      <c r="B46" s="199" t="s">
        <v>564</v>
      </c>
      <c r="C46" s="190" t="s">
        <v>458</v>
      </c>
      <c r="D46" s="199" t="s">
        <v>455</v>
      </c>
      <c r="E46" s="199" t="s">
        <v>534</v>
      </c>
      <c r="F46" s="7" t="s">
        <v>444</v>
      </c>
      <c r="G46" s="60">
        <f t="shared" ref="G46:G51" si="6">SUM(H46:L46)</f>
        <v>3445.4459999999999</v>
      </c>
      <c r="H46" s="27">
        <v>608.03</v>
      </c>
      <c r="I46" s="27">
        <v>724.61300000000006</v>
      </c>
      <c r="J46" s="27">
        <v>565.99400000000003</v>
      </c>
      <c r="K46" s="27">
        <v>686.6</v>
      </c>
      <c r="L46" s="27">
        <v>860.20899999999995</v>
      </c>
      <c r="M46" s="27"/>
      <c r="N46" s="7" t="s">
        <v>549</v>
      </c>
    </row>
    <row r="47" spans="1:15" ht="92.65" customHeight="1">
      <c r="A47" s="190"/>
      <c r="B47" s="199"/>
      <c r="C47" s="190"/>
      <c r="D47" s="199"/>
      <c r="E47" s="199"/>
      <c r="F47" s="5" t="s">
        <v>561</v>
      </c>
      <c r="G47" s="60">
        <f t="shared" si="6"/>
        <v>1720.654</v>
      </c>
      <c r="H47" s="37">
        <v>484.57</v>
      </c>
      <c r="I47" s="37">
        <v>370.48700000000002</v>
      </c>
      <c r="J47" s="37">
        <v>238.20599999999999</v>
      </c>
      <c r="K47" s="37">
        <v>278.5</v>
      </c>
      <c r="L47" s="37">
        <v>348.89100000000002</v>
      </c>
      <c r="M47" s="37"/>
      <c r="N47" s="7" t="s">
        <v>549</v>
      </c>
    </row>
    <row r="48" spans="1:15" ht="91.7" customHeight="1">
      <c r="A48" s="7">
        <v>2</v>
      </c>
      <c r="B48" s="5" t="s">
        <v>564</v>
      </c>
      <c r="C48" s="5" t="s">
        <v>510</v>
      </c>
      <c r="D48" s="5" t="s">
        <v>445</v>
      </c>
      <c r="E48" s="7" t="s">
        <v>534</v>
      </c>
      <c r="F48" s="5" t="s">
        <v>561</v>
      </c>
      <c r="G48" s="60">
        <f t="shared" si="6"/>
        <v>1220</v>
      </c>
      <c r="H48" s="43">
        <v>244</v>
      </c>
      <c r="I48" s="43">
        <v>244</v>
      </c>
      <c r="J48" s="43">
        <v>244</v>
      </c>
      <c r="K48" s="43">
        <v>244</v>
      </c>
      <c r="L48" s="43">
        <v>244</v>
      </c>
      <c r="M48" s="43"/>
      <c r="N48" s="7" t="s">
        <v>549</v>
      </c>
    </row>
    <row r="49" spans="1:14" ht="92.65" customHeight="1">
      <c r="A49" s="7">
        <v>3</v>
      </c>
      <c r="B49" s="5" t="s">
        <v>564</v>
      </c>
      <c r="C49" s="5" t="s">
        <v>511</v>
      </c>
      <c r="D49" s="7" t="s">
        <v>442</v>
      </c>
      <c r="E49" s="7" t="s">
        <v>534</v>
      </c>
      <c r="F49" s="5" t="s">
        <v>561</v>
      </c>
      <c r="G49" s="60">
        <f t="shared" si="6"/>
        <v>320</v>
      </c>
      <c r="H49" s="37">
        <v>64</v>
      </c>
      <c r="I49" s="37">
        <v>64</v>
      </c>
      <c r="J49" s="37">
        <v>64</v>
      </c>
      <c r="K49" s="37">
        <v>64</v>
      </c>
      <c r="L49" s="37">
        <v>64</v>
      </c>
      <c r="M49" s="37"/>
      <c r="N49" s="7" t="s">
        <v>549</v>
      </c>
    </row>
    <row r="50" spans="1:14" ht="88.35" customHeight="1">
      <c r="A50" s="7">
        <v>4</v>
      </c>
      <c r="B50" s="5" t="s">
        <v>564</v>
      </c>
      <c r="C50" s="5" t="s">
        <v>565</v>
      </c>
      <c r="D50" s="7" t="s">
        <v>445</v>
      </c>
      <c r="E50" s="7" t="s">
        <v>534</v>
      </c>
      <c r="F50" s="5" t="s">
        <v>561</v>
      </c>
      <c r="G50" s="60">
        <f t="shared" si="6"/>
        <v>300</v>
      </c>
      <c r="H50" s="37">
        <v>60</v>
      </c>
      <c r="I50" s="37">
        <v>60</v>
      </c>
      <c r="J50" s="37">
        <v>60</v>
      </c>
      <c r="K50" s="37">
        <v>60</v>
      </c>
      <c r="L50" s="37">
        <v>60</v>
      </c>
      <c r="M50" s="37"/>
      <c r="N50" s="7" t="s">
        <v>549</v>
      </c>
    </row>
    <row r="51" spans="1:14" ht="81.400000000000006" customHeight="1">
      <c r="A51" s="7">
        <v>5</v>
      </c>
      <c r="B51" s="5" t="s">
        <v>564</v>
      </c>
      <c r="C51" s="5" t="s">
        <v>573</v>
      </c>
      <c r="D51" s="7">
        <v>2014</v>
      </c>
      <c r="E51" s="7" t="s">
        <v>534</v>
      </c>
      <c r="F51" s="5" t="s">
        <v>561</v>
      </c>
      <c r="G51" s="60">
        <f t="shared" si="6"/>
        <v>400</v>
      </c>
      <c r="H51" s="37"/>
      <c r="I51" s="37"/>
      <c r="J51" s="37">
        <v>400</v>
      </c>
      <c r="K51" s="37"/>
      <c r="L51" s="37"/>
      <c r="M51" s="37"/>
      <c r="N51" s="5"/>
    </row>
    <row r="52" spans="1:14" ht="28.35" customHeight="1">
      <c r="A52" s="7"/>
      <c r="B52" s="5"/>
      <c r="C52" s="7" t="s">
        <v>543</v>
      </c>
      <c r="D52" s="7"/>
      <c r="E52" s="7"/>
      <c r="F52" s="8"/>
      <c r="G52" s="60">
        <f t="shared" ref="G52:L52" si="7">G46</f>
        <v>3445.4459999999999</v>
      </c>
      <c r="H52" s="60">
        <f t="shared" si="7"/>
        <v>608.03</v>
      </c>
      <c r="I52" s="60">
        <f t="shared" si="7"/>
        <v>724.61300000000006</v>
      </c>
      <c r="J52" s="60">
        <f t="shared" si="7"/>
        <v>565.99400000000003</v>
      </c>
      <c r="K52" s="60">
        <f t="shared" si="7"/>
        <v>686.6</v>
      </c>
      <c r="L52" s="60">
        <f t="shared" si="7"/>
        <v>860.20899999999995</v>
      </c>
      <c r="M52" s="60"/>
      <c r="N52" s="5"/>
    </row>
    <row r="53" spans="1:14" ht="21.4" customHeight="1">
      <c r="A53" s="7"/>
      <c r="B53" s="5"/>
      <c r="C53" s="7" t="s">
        <v>544</v>
      </c>
      <c r="D53" s="7"/>
      <c r="E53" s="7"/>
      <c r="F53" s="8"/>
      <c r="G53" s="60">
        <f t="shared" ref="G53:L53" si="8">G51+G50+G49+G48+G47</f>
        <v>3960.654</v>
      </c>
      <c r="H53" s="60">
        <f t="shared" si="8"/>
        <v>852.56999999999994</v>
      </c>
      <c r="I53" s="60">
        <f t="shared" si="8"/>
        <v>738.48700000000008</v>
      </c>
      <c r="J53" s="60">
        <f t="shared" si="8"/>
        <v>1006.206</v>
      </c>
      <c r="K53" s="60">
        <f t="shared" si="8"/>
        <v>646.5</v>
      </c>
      <c r="L53" s="60">
        <f t="shared" si="8"/>
        <v>716.89100000000008</v>
      </c>
      <c r="M53" s="60"/>
      <c r="N53" s="5"/>
    </row>
    <row r="54" spans="1:14" ht="25.7" customHeight="1">
      <c r="A54" s="7"/>
      <c r="B54" s="5"/>
      <c r="C54" s="7" t="s">
        <v>545</v>
      </c>
      <c r="D54" s="7"/>
      <c r="E54" s="7"/>
      <c r="F54" s="8"/>
      <c r="G54" s="37"/>
      <c r="H54" s="37"/>
      <c r="I54" s="37"/>
      <c r="J54" s="37"/>
      <c r="K54" s="37"/>
      <c r="L54" s="37"/>
      <c r="M54" s="37"/>
      <c r="N54" s="5"/>
    </row>
    <row r="55" spans="1:14" ht="14.45" customHeight="1">
      <c r="A55" s="7"/>
      <c r="B55" s="5"/>
      <c r="C55" s="11" t="s">
        <v>507</v>
      </c>
      <c r="D55" s="7"/>
      <c r="E55" s="7"/>
      <c r="F55" s="5"/>
      <c r="G55" s="62">
        <f t="shared" ref="G55:L55" si="9">G53+G52+G54</f>
        <v>7406.1</v>
      </c>
      <c r="H55" s="62">
        <f t="shared" si="9"/>
        <v>1460.6</v>
      </c>
      <c r="I55" s="62">
        <f t="shared" si="9"/>
        <v>1463.1000000000001</v>
      </c>
      <c r="J55" s="62">
        <f t="shared" si="9"/>
        <v>1572.2</v>
      </c>
      <c r="K55" s="62">
        <f t="shared" si="9"/>
        <v>1333.1</v>
      </c>
      <c r="L55" s="62">
        <f t="shared" si="9"/>
        <v>1577.1</v>
      </c>
      <c r="M55" s="62"/>
      <c r="N55" s="6"/>
    </row>
    <row r="56" spans="1:14">
      <c r="A56" s="177" t="s">
        <v>440</v>
      </c>
      <c r="B56" s="177"/>
      <c r="C56" s="177"/>
      <c r="D56" s="177"/>
      <c r="E56" s="177"/>
      <c r="F56" s="177"/>
      <c r="G56" s="177"/>
      <c r="H56" s="177"/>
      <c r="I56" s="177"/>
      <c r="J56" s="177"/>
      <c r="K56" s="177"/>
      <c r="L56" s="177"/>
      <c r="M56" s="177"/>
      <c r="N56" s="177"/>
    </row>
    <row r="57" spans="1:14" ht="41.1" customHeight="1">
      <c r="A57" s="210">
        <v>1</v>
      </c>
      <c r="B57" s="199" t="s">
        <v>574</v>
      </c>
      <c r="C57" s="190" t="s">
        <v>566</v>
      </c>
      <c r="D57" s="210">
        <v>2011</v>
      </c>
      <c r="E57" s="190" t="s">
        <v>534</v>
      </c>
      <c r="F57" s="7" t="s">
        <v>444</v>
      </c>
      <c r="G57" s="60">
        <f t="shared" ref="G57:G62" si="10">SUM(H57:L57)</f>
        <v>2156.14</v>
      </c>
      <c r="H57" s="60">
        <v>2156.14</v>
      </c>
      <c r="I57" s="60"/>
      <c r="J57" s="60"/>
      <c r="K57" s="60"/>
      <c r="L57" s="60"/>
      <c r="M57" s="60"/>
      <c r="N57" s="7" t="s">
        <v>549</v>
      </c>
    </row>
    <row r="58" spans="1:14" ht="54.95" customHeight="1">
      <c r="A58" s="210"/>
      <c r="B58" s="199"/>
      <c r="C58" s="190"/>
      <c r="D58" s="210"/>
      <c r="E58" s="190"/>
      <c r="F58" s="7" t="s">
        <v>541</v>
      </c>
      <c r="G58" s="60">
        <f t="shared" si="10"/>
        <v>679.23800000000006</v>
      </c>
      <c r="H58" s="27">
        <v>679.23800000000006</v>
      </c>
      <c r="I58" s="27"/>
      <c r="J58" s="27"/>
      <c r="K58" s="27"/>
      <c r="L58" s="27"/>
      <c r="M58" s="27"/>
      <c r="N58" s="7" t="s">
        <v>549</v>
      </c>
    </row>
    <row r="59" spans="1:14" ht="44.65" customHeight="1">
      <c r="A59" s="210">
        <v>2</v>
      </c>
      <c r="B59" s="199" t="s">
        <v>574</v>
      </c>
      <c r="C59" s="190" t="s">
        <v>575</v>
      </c>
      <c r="D59" s="210" t="s">
        <v>455</v>
      </c>
      <c r="E59" s="190" t="s">
        <v>534</v>
      </c>
      <c r="F59" s="7" t="s">
        <v>444</v>
      </c>
      <c r="G59" s="60">
        <f t="shared" si="10"/>
        <v>1596</v>
      </c>
      <c r="H59" s="43">
        <v>114</v>
      </c>
      <c r="I59" s="43">
        <v>456</v>
      </c>
      <c r="J59" s="43">
        <v>342</v>
      </c>
      <c r="K59" s="43">
        <v>418</v>
      </c>
      <c r="L59" s="43">
        <v>266</v>
      </c>
      <c r="M59" s="43"/>
      <c r="N59" s="7" t="s">
        <v>549</v>
      </c>
    </row>
    <row r="60" spans="1:14" ht="168" customHeight="1">
      <c r="A60" s="210"/>
      <c r="B60" s="199"/>
      <c r="C60" s="190"/>
      <c r="D60" s="210"/>
      <c r="E60" s="190"/>
      <c r="F60" s="10" t="s">
        <v>541</v>
      </c>
      <c r="G60" s="60">
        <f t="shared" si="10"/>
        <v>504</v>
      </c>
      <c r="H60" s="43">
        <v>36</v>
      </c>
      <c r="I60" s="43">
        <v>144</v>
      </c>
      <c r="J60" s="43">
        <v>108</v>
      </c>
      <c r="K60" s="43">
        <v>132</v>
      </c>
      <c r="L60" s="43">
        <v>84</v>
      </c>
      <c r="M60" s="43"/>
      <c r="N60" s="7" t="s">
        <v>549</v>
      </c>
    </row>
    <row r="61" spans="1:14" ht="47.1" customHeight="1">
      <c r="A61" s="210">
        <v>3</v>
      </c>
      <c r="B61" s="199"/>
      <c r="C61" s="190" t="s">
        <v>459</v>
      </c>
      <c r="D61" s="210" t="s">
        <v>455</v>
      </c>
      <c r="E61" s="190" t="s">
        <v>534</v>
      </c>
      <c r="F61" s="7" t="s">
        <v>444</v>
      </c>
      <c r="G61" s="60">
        <f t="shared" si="10"/>
        <v>1140</v>
      </c>
      <c r="H61" s="43">
        <v>235.6</v>
      </c>
      <c r="I61" s="43">
        <v>83.6</v>
      </c>
      <c r="J61" s="43">
        <v>228</v>
      </c>
      <c r="K61" s="43">
        <v>364.8</v>
      </c>
      <c r="L61" s="43">
        <v>228</v>
      </c>
      <c r="M61" s="43"/>
      <c r="N61" s="7" t="s">
        <v>549</v>
      </c>
    </row>
    <row r="62" spans="1:14" ht="32.65" customHeight="1">
      <c r="A62" s="210"/>
      <c r="B62" s="199"/>
      <c r="C62" s="190"/>
      <c r="D62" s="210"/>
      <c r="E62" s="190"/>
      <c r="F62" s="10" t="s">
        <v>541</v>
      </c>
      <c r="G62" s="60">
        <f t="shared" si="10"/>
        <v>360</v>
      </c>
      <c r="H62" s="43">
        <v>74.400000000000006</v>
      </c>
      <c r="I62" s="43">
        <v>26.4</v>
      </c>
      <c r="J62" s="43">
        <v>72</v>
      </c>
      <c r="K62" s="43">
        <v>115.2</v>
      </c>
      <c r="L62" s="43">
        <v>72</v>
      </c>
      <c r="M62" s="43"/>
      <c r="N62" s="8"/>
    </row>
    <row r="63" spans="1:14" ht="27.4" customHeight="1">
      <c r="A63" s="8"/>
      <c r="B63" s="5"/>
      <c r="C63" s="7" t="s">
        <v>543</v>
      </c>
      <c r="D63" s="8"/>
      <c r="E63" s="7"/>
      <c r="F63" s="7"/>
      <c r="G63" s="43">
        <f t="shared" ref="G63:L64" si="11">G61+G59+G57</f>
        <v>4892.1399999999994</v>
      </c>
      <c r="H63" s="43">
        <f t="shared" si="11"/>
        <v>2505.7399999999998</v>
      </c>
      <c r="I63" s="43">
        <f t="shared" si="11"/>
        <v>539.6</v>
      </c>
      <c r="J63" s="43">
        <f t="shared" si="11"/>
        <v>570</v>
      </c>
      <c r="K63" s="43">
        <f t="shared" si="11"/>
        <v>782.8</v>
      </c>
      <c r="L63" s="43">
        <f t="shared" si="11"/>
        <v>494</v>
      </c>
      <c r="M63" s="43"/>
      <c r="N63" s="8"/>
    </row>
    <row r="64" spans="1:14" ht="27.4" customHeight="1">
      <c r="A64" s="8"/>
      <c r="B64" s="5"/>
      <c r="C64" s="7" t="s">
        <v>544</v>
      </c>
      <c r="D64" s="8"/>
      <c r="E64" s="7"/>
      <c r="F64" s="7"/>
      <c r="G64" s="43">
        <f t="shared" si="11"/>
        <v>1543.2380000000001</v>
      </c>
      <c r="H64" s="43">
        <f t="shared" si="11"/>
        <v>789.63800000000003</v>
      </c>
      <c r="I64" s="43">
        <f t="shared" si="11"/>
        <v>170.4</v>
      </c>
      <c r="J64" s="43">
        <f t="shared" si="11"/>
        <v>180</v>
      </c>
      <c r="K64" s="43">
        <f t="shared" si="11"/>
        <v>247.2</v>
      </c>
      <c r="L64" s="43">
        <f t="shared" si="11"/>
        <v>156</v>
      </c>
      <c r="M64" s="43"/>
      <c r="N64" s="8"/>
    </row>
    <row r="65" spans="1:14" ht="30" customHeight="1">
      <c r="A65" s="8"/>
      <c r="B65" s="5"/>
      <c r="C65" s="7" t="s">
        <v>545</v>
      </c>
      <c r="D65" s="8"/>
      <c r="E65" s="7"/>
      <c r="F65" s="7"/>
      <c r="G65" s="43"/>
      <c r="H65" s="43"/>
      <c r="I65" s="43"/>
      <c r="J65" s="43"/>
      <c r="K65" s="43"/>
      <c r="L65" s="43"/>
      <c r="M65" s="43"/>
      <c r="N65" s="8"/>
    </row>
    <row r="66" spans="1:14" ht="14.45" customHeight="1">
      <c r="A66" s="8"/>
      <c r="B66" s="8"/>
      <c r="C66" s="11" t="s">
        <v>507</v>
      </c>
      <c r="D66" s="8"/>
      <c r="E66" s="8"/>
      <c r="F66" s="8"/>
      <c r="G66" s="29">
        <f t="shared" ref="G66:L66" si="12">SUM(G63:G65)</f>
        <v>6435.3779999999997</v>
      </c>
      <c r="H66" s="29">
        <f t="shared" si="12"/>
        <v>3295.3779999999997</v>
      </c>
      <c r="I66" s="29">
        <f t="shared" si="12"/>
        <v>710</v>
      </c>
      <c r="J66" s="29">
        <f t="shared" si="12"/>
        <v>750</v>
      </c>
      <c r="K66" s="29">
        <f t="shared" si="12"/>
        <v>1030</v>
      </c>
      <c r="L66" s="29">
        <f t="shared" si="12"/>
        <v>650</v>
      </c>
      <c r="M66" s="29"/>
      <c r="N66" s="11"/>
    </row>
    <row r="67" spans="1:14">
      <c r="A67" s="211" t="s">
        <v>513</v>
      </c>
      <c r="B67" s="210"/>
      <c r="C67" s="210"/>
      <c r="D67" s="210"/>
      <c r="E67" s="210"/>
      <c r="F67" s="210"/>
      <c r="G67" s="210"/>
      <c r="H67" s="210"/>
      <c r="I67" s="210"/>
      <c r="J67" s="210"/>
      <c r="K67" s="210"/>
      <c r="L67" s="210"/>
      <c r="M67" s="210"/>
      <c r="N67" s="210"/>
    </row>
    <row r="68" spans="1:14" ht="27.4" customHeight="1">
      <c r="A68" s="210">
        <v>1</v>
      </c>
      <c r="B68" s="199" t="s">
        <v>564</v>
      </c>
      <c r="C68" s="210" t="s">
        <v>461</v>
      </c>
      <c r="D68" s="210" t="s">
        <v>443</v>
      </c>
      <c r="E68" s="210" t="s">
        <v>534</v>
      </c>
      <c r="F68" s="7" t="s">
        <v>444</v>
      </c>
      <c r="G68" s="60">
        <f t="shared" ref="G68:G84" si="13">SUM(H68:L68)</f>
        <v>1067.3589999999999</v>
      </c>
      <c r="H68" s="37"/>
      <c r="I68" s="27">
        <v>443.005</v>
      </c>
      <c r="J68" s="27">
        <v>624.35400000000004</v>
      </c>
      <c r="K68" s="37"/>
      <c r="L68" s="37"/>
      <c r="M68" s="37"/>
      <c r="N68" s="210" t="s">
        <v>549</v>
      </c>
    </row>
    <row r="69" spans="1:14" ht="73.7" customHeight="1">
      <c r="A69" s="210"/>
      <c r="B69" s="199"/>
      <c r="C69" s="210"/>
      <c r="D69" s="210"/>
      <c r="E69" s="210"/>
      <c r="F69" s="10" t="s">
        <v>541</v>
      </c>
      <c r="G69" s="60">
        <f t="shared" si="13"/>
        <v>662.64099999999996</v>
      </c>
      <c r="H69" s="37"/>
      <c r="I69" s="37">
        <v>456.995</v>
      </c>
      <c r="J69" s="37">
        <v>205.64599999999999</v>
      </c>
      <c r="K69" s="37"/>
      <c r="L69" s="37"/>
      <c r="M69" s="37"/>
      <c r="N69" s="210"/>
    </row>
    <row r="70" spans="1:14" ht="30" customHeight="1">
      <c r="A70" s="210">
        <v>2</v>
      </c>
      <c r="B70" s="199" t="s">
        <v>564</v>
      </c>
      <c r="C70" s="210" t="s">
        <v>576</v>
      </c>
      <c r="D70" s="210">
        <v>2012</v>
      </c>
      <c r="E70" s="210" t="s">
        <v>534</v>
      </c>
      <c r="F70" s="7" t="s">
        <v>444</v>
      </c>
      <c r="G70" s="60">
        <f t="shared" si="13"/>
        <v>71.34</v>
      </c>
      <c r="H70" s="37"/>
      <c r="I70" s="37">
        <v>71.34</v>
      </c>
      <c r="J70" s="37"/>
      <c r="K70" s="37"/>
      <c r="L70" s="37"/>
      <c r="M70" s="37"/>
      <c r="N70" s="210" t="s">
        <v>549</v>
      </c>
    </row>
    <row r="71" spans="1:14" ht="160.35" customHeight="1">
      <c r="A71" s="210"/>
      <c r="B71" s="199"/>
      <c r="C71" s="210"/>
      <c r="D71" s="210"/>
      <c r="E71" s="210"/>
      <c r="F71" s="10" t="s">
        <v>541</v>
      </c>
      <c r="G71" s="60">
        <f t="shared" si="13"/>
        <v>73.66</v>
      </c>
      <c r="H71" s="37"/>
      <c r="I71" s="37">
        <v>73.66</v>
      </c>
      <c r="J71" s="37"/>
      <c r="K71" s="37"/>
      <c r="L71" s="37"/>
      <c r="M71" s="37"/>
      <c r="N71" s="210"/>
    </row>
    <row r="72" spans="1:14" ht="128.65" customHeight="1">
      <c r="A72" s="210">
        <v>3</v>
      </c>
      <c r="B72" s="5" t="s">
        <v>564</v>
      </c>
      <c r="C72" s="5" t="s">
        <v>567</v>
      </c>
      <c r="D72" s="210" t="s">
        <v>447</v>
      </c>
      <c r="E72" s="210" t="s">
        <v>534</v>
      </c>
      <c r="F72" s="7" t="s">
        <v>444</v>
      </c>
      <c r="G72" s="60">
        <f t="shared" si="13"/>
        <v>1231.192</v>
      </c>
      <c r="H72" s="37"/>
      <c r="I72" s="37">
        <v>241.19200000000001</v>
      </c>
      <c r="J72" s="37">
        <v>90</v>
      </c>
      <c r="K72" s="37">
        <v>600</v>
      </c>
      <c r="L72" s="37">
        <v>300</v>
      </c>
      <c r="M72" s="37"/>
      <c r="N72" s="7" t="s">
        <v>549</v>
      </c>
    </row>
    <row r="73" spans="1:14" ht="130.35" customHeight="1">
      <c r="A73" s="210"/>
      <c r="B73" s="5" t="s">
        <v>564</v>
      </c>
      <c r="C73" s="5" t="s">
        <v>567</v>
      </c>
      <c r="D73" s="210"/>
      <c r="E73" s="210"/>
      <c r="F73" s="10" t="s">
        <v>541</v>
      </c>
      <c r="G73" s="60">
        <f t="shared" si="13"/>
        <v>278.80799999999999</v>
      </c>
      <c r="H73" s="37"/>
      <c r="I73" s="37">
        <v>248.80799999999999</v>
      </c>
      <c r="J73" s="37">
        <v>30</v>
      </c>
      <c r="K73" s="37">
        <v>0</v>
      </c>
      <c r="L73" s="37">
        <v>0</v>
      </c>
      <c r="M73" s="37"/>
      <c r="N73" s="7" t="s">
        <v>549</v>
      </c>
    </row>
    <row r="74" spans="1:14" ht="25.5" customHeight="1">
      <c r="A74" s="210">
        <v>4</v>
      </c>
      <c r="B74" s="199" t="s">
        <v>564</v>
      </c>
      <c r="C74" s="210" t="s">
        <v>577</v>
      </c>
      <c r="D74" s="210">
        <v>2015</v>
      </c>
      <c r="E74" s="210" t="s">
        <v>534</v>
      </c>
      <c r="F74" s="7" t="s">
        <v>444</v>
      </c>
      <c r="G74" s="60">
        <f t="shared" si="13"/>
        <v>80</v>
      </c>
      <c r="H74" s="37"/>
      <c r="I74" s="37"/>
      <c r="J74" s="37"/>
      <c r="K74" s="37"/>
      <c r="L74" s="37">
        <v>80</v>
      </c>
      <c r="M74" s="37"/>
      <c r="N74" s="210" t="s">
        <v>549</v>
      </c>
    </row>
    <row r="75" spans="1:14" ht="67.7" customHeight="1">
      <c r="A75" s="210"/>
      <c r="B75" s="199"/>
      <c r="C75" s="210"/>
      <c r="D75" s="210"/>
      <c r="E75" s="210"/>
      <c r="F75" s="10" t="s">
        <v>541</v>
      </c>
      <c r="G75" s="60">
        <f t="shared" si="13"/>
        <v>0</v>
      </c>
      <c r="H75" s="37"/>
      <c r="I75" s="37"/>
      <c r="J75" s="37"/>
      <c r="K75" s="37"/>
      <c r="L75" s="37"/>
      <c r="M75" s="37"/>
      <c r="N75" s="210"/>
    </row>
    <row r="76" spans="1:14" ht="48.95" customHeight="1">
      <c r="A76" s="210">
        <v>5</v>
      </c>
      <c r="B76" s="199" t="s">
        <v>564</v>
      </c>
      <c r="C76" s="212" t="s">
        <v>462</v>
      </c>
      <c r="D76" s="210">
        <v>2012</v>
      </c>
      <c r="E76" s="210" t="s">
        <v>534</v>
      </c>
      <c r="F76" s="7" t="s">
        <v>444</v>
      </c>
      <c r="G76" s="60">
        <f t="shared" si="13"/>
        <v>49</v>
      </c>
      <c r="H76" s="37"/>
      <c r="I76" s="37">
        <v>49</v>
      </c>
      <c r="J76" s="37"/>
      <c r="K76" s="37"/>
      <c r="L76" s="37"/>
      <c r="M76" s="37"/>
      <c r="N76" s="7" t="s">
        <v>549</v>
      </c>
    </row>
    <row r="77" spans="1:14" ht="46.35" customHeight="1">
      <c r="A77" s="210"/>
      <c r="B77" s="199"/>
      <c r="C77" s="212"/>
      <c r="D77" s="210"/>
      <c r="E77" s="210"/>
      <c r="F77" s="10" t="s">
        <v>541</v>
      </c>
      <c r="G77" s="60">
        <f t="shared" si="13"/>
        <v>51</v>
      </c>
      <c r="H77" s="37"/>
      <c r="I77" s="37">
        <v>51</v>
      </c>
      <c r="J77" s="37"/>
      <c r="K77" s="37"/>
      <c r="L77" s="37"/>
      <c r="M77" s="37"/>
      <c r="N77" s="7" t="s">
        <v>549</v>
      </c>
    </row>
    <row r="78" spans="1:14" ht="46.35" customHeight="1">
      <c r="A78" s="210">
        <v>6</v>
      </c>
      <c r="B78" s="199" t="s">
        <v>564</v>
      </c>
      <c r="C78" s="212" t="s">
        <v>568</v>
      </c>
      <c r="D78" s="210" t="s">
        <v>455</v>
      </c>
      <c r="E78" s="210" t="s">
        <v>534</v>
      </c>
      <c r="F78" s="7" t="s">
        <v>444</v>
      </c>
      <c r="G78" s="60">
        <f t="shared" si="13"/>
        <v>1456.35</v>
      </c>
      <c r="H78" s="37">
        <v>273.75</v>
      </c>
      <c r="I78" s="37">
        <v>178.85</v>
      </c>
      <c r="J78" s="37">
        <v>273.75</v>
      </c>
      <c r="K78" s="37">
        <v>365</v>
      </c>
      <c r="L78" s="37">
        <v>365</v>
      </c>
      <c r="M78" s="37"/>
      <c r="N78" s="7" t="s">
        <v>549</v>
      </c>
    </row>
    <row r="79" spans="1:14" ht="44.65" customHeight="1">
      <c r="A79" s="210"/>
      <c r="B79" s="199"/>
      <c r="C79" s="212"/>
      <c r="D79" s="210"/>
      <c r="E79" s="210"/>
      <c r="F79" s="10" t="s">
        <v>541</v>
      </c>
      <c r="G79" s="60">
        <f t="shared" si="13"/>
        <v>368.65</v>
      </c>
      <c r="H79" s="37">
        <v>91.25</v>
      </c>
      <c r="I79" s="37">
        <v>186.15</v>
      </c>
      <c r="J79" s="37">
        <v>91.25</v>
      </c>
      <c r="K79" s="37">
        <v>0</v>
      </c>
      <c r="L79" s="37">
        <v>0</v>
      </c>
      <c r="M79" s="37"/>
      <c r="N79" s="7" t="s">
        <v>549</v>
      </c>
    </row>
    <row r="80" spans="1:14" ht="44.65" customHeight="1">
      <c r="A80" s="210">
        <v>7</v>
      </c>
      <c r="B80" s="199" t="s">
        <v>564</v>
      </c>
      <c r="C80" s="212" t="s">
        <v>460</v>
      </c>
      <c r="D80" s="210"/>
      <c r="E80" s="210"/>
      <c r="F80" s="7" t="s">
        <v>444</v>
      </c>
      <c r="G80" s="60">
        <f t="shared" si="13"/>
        <v>287.27999999999997</v>
      </c>
      <c r="H80" s="37">
        <v>54</v>
      </c>
      <c r="I80" s="37">
        <v>35.28</v>
      </c>
      <c r="J80" s="37">
        <v>54</v>
      </c>
      <c r="K80" s="37">
        <v>72</v>
      </c>
      <c r="L80" s="37">
        <v>72</v>
      </c>
      <c r="M80" s="37"/>
      <c r="N80" s="7" t="s">
        <v>549</v>
      </c>
    </row>
    <row r="81" spans="1:14" ht="45.4" customHeight="1">
      <c r="A81" s="210"/>
      <c r="B81" s="199"/>
      <c r="C81" s="212"/>
      <c r="D81" s="210"/>
      <c r="E81" s="210"/>
      <c r="F81" s="10" t="s">
        <v>541</v>
      </c>
      <c r="G81" s="60">
        <f t="shared" si="13"/>
        <v>72.72</v>
      </c>
      <c r="H81" s="37">
        <v>18</v>
      </c>
      <c r="I81" s="37">
        <v>36.72</v>
      </c>
      <c r="J81" s="37">
        <v>18</v>
      </c>
      <c r="K81" s="37">
        <v>0</v>
      </c>
      <c r="L81" s="37">
        <v>0</v>
      </c>
      <c r="M81" s="37"/>
      <c r="N81" s="7" t="s">
        <v>549</v>
      </c>
    </row>
    <row r="82" spans="1:14" ht="78" customHeight="1">
      <c r="A82" s="210">
        <v>8</v>
      </c>
      <c r="B82" s="5" t="s">
        <v>509</v>
      </c>
      <c r="C82" s="41" t="s">
        <v>464</v>
      </c>
      <c r="D82" s="8">
        <v>2011</v>
      </c>
      <c r="E82" s="8" t="s">
        <v>534</v>
      </c>
      <c r="F82" s="7" t="s">
        <v>444</v>
      </c>
      <c r="G82" s="60">
        <f t="shared" si="13"/>
        <v>279</v>
      </c>
      <c r="H82" s="37">
        <v>279</v>
      </c>
      <c r="I82" s="37"/>
      <c r="J82" s="37"/>
      <c r="K82" s="37"/>
      <c r="L82" s="37"/>
      <c r="M82" s="37"/>
      <c r="N82" s="7" t="s">
        <v>549</v>
      </c>
    </row>
    <row r="83" spans="1:14" ht="76.349999999999994" customHeight="1">
      <c r="A83" s="210"/>
      <c r="B83" s="5" t="s">
        <v>509</v>
      </c>
      <c r="C83" s="41" t="s">
        <v>464</v>
      </c>
      <c r="D83" s="8">
        <v>2011</v>
      </c>
      <c r="E83" s="8" t="s">
        <v>534</v>
      </c>
      <c r="F83" s="10" t="s">
        <v>541</v>
      </c>
      <c r="G83" s="60">
        <f t="shared" si="13"/>
        <v>93</v>
      </c>
      <c r="H83" s="37">
        <v>93</v>
      </c>
      <c r="I83" s="37"/>
      <c r="J83" s="37"/>
      <c r="K83" s="37"/>
      <c r="L83" s="37"/>
      <c r="M83" s="37"/>
      <c r="N83" s="7" t="s">
        <v>549</v>
      </c>
    </row>
    <row r="84" spans="1:14" ht="39.4" customHeight="1">
      <c r="A84" s="8">
        <v>9</v>
      </c>
      <c r="B84" s="25"/>
      <c r="C84" s="41" t="s">
        <v>465</v>
      </c>
      <c r="D84" s="8" t="s">
        <v>441</v>
      </c>
      <c r="E84" s="8" t="s">
        <v>466</v>
      </c>
      <c r="F84" s="7" t="s">
        <v>444</v>
      </c>
      <c r="G84" s="60">
        <f t="shared" si="13"/>
        <v>2008</v>
      </c>
      <c r="H84" s="37"/>
      <c r="I84" s="37"/>
      <c r="J84" s="37">
        <v>1004</v>
      </c>
      <c r="K84" s="37">
        <v>1004</v>
      </c>
      <c r="L84" s="37"/>
      <c r="M84" s="37"/>
      <c r="N84" s="7" t="s">
        <v>549</v>
      </c>
    </row>
    <row r="85" spans="1:14" ht="27.4" customHeight="1">
      <c r="A85" s="8"/>
      <c r="B85" s="5"/>
      <c r="C85" s="7" t="s">
        <v>543</v>
      </c>
      <c r="D85" s="8"/>
      <c r="E85" s="8"/>
      <c r="F85" s="8"/>
      <c r="G85" s="37">
        <f t="shared" ref="G85:L85" si="14">G84+G82+G80+G78+G76+G72+G74+G70+G68</f>
        <v>6529.5210000000006</v>
      </c>
      <c r="H85" s="37">
        <f t="shared" si="14"/>
        <v>606.75</v>
      </c>
      <c r="I85" s="37">
        <f t="shared" si="14"/>
        <v>1018.667</v>
      </c>
      <c r="J85" s="37">
        <f t="shared" si="14"/>
        <v>2046.104</v>
      </c>
      <c r="K85" s="37">
        <f t="shared" si="14"/>
        <v>2041</v>
      </c>
      <c r="L85" s="37">
        <f t="shared" si="14"/>
        <v>817</v>
      </c>
      <c r="M85" s="37"/>
      <c r="N85" s="9"/>
    </row>
    <row r="86" spans="1:14" ht="25.15" customHeight="1">
      <c r="A86" s="8"/>
      <c r="B86" s="5"/>
      <c r="C86" s="7" t="s">
        <v>544</v>
      </c>
      <c r="D86" s="8"/>
      <c r="E86" s="8"/>
      <c r="F86" s="8"/>
      <c r="G86" s="37">
        <f>G83+G81+G79+G77+G75+G73+G71+G69</f>
        <v>1600.4789999999998</v>
      </c>
      <c r="H86" s="37">
        <f>H83+H81+H79+H77+H75+H73+H71+H69</f>
        <v>202.25</v>
      </c>
      <c r="I86" s="37">
        <f>I83+I81+I79+I77+I75+I73+I71+I69</f>
        <v>1053.3330000000001</v>
      </c>
      <c r="J86" s="37">
        <f>J83+J81+J79+J77+J75+J73+J71+J69</f>
        <v>344.89599999999996</v>
      </c>
      <c r="K86" s="37"/>
      <c r="L86" s="37"/>
      <c r="M86" s="37"/>
      <c r="N86" s="9"/>
    </row>
    <row r="87" spans="1:14" ht="26.65" customHeight="1">
      <c r="A87" s="8"/>
      <c r="B87" s="5"/>
      <c r="C87" s="7" t="s">
        <v>545</v>
      </c>
      <c r="D87" s="8"/>
      <c r="E87" s="8"/>
      <c r="F87" s="8"/>
      <c r="G87" s="37"/>
      <c r="H87" s="37"/>
      <c r="I87" s="37"/>
      <c r="J87" s="37"/>
      <c r="K87" s="37"/>
      <c r="L87" s="37"/>
      <c r="M87" s="37"/>
      <c r="N87" s="9"/>
    </row>
    <row r="88" spans="1:14" ht="17.100000000000001" customHeight="1">
      <c r="A88" s="8"/>
      <c r="B88" s="5"/>
      <c r="C88" s="11" t="s">
        <v>507</v>
      </c>
      <c r="D88" s="5"/>
      <c r="E88" s="7"/>
      <c r="F88" s="8"/>
      <c r="G88" s="62">
        <f t="shared" ref="G88:L88" si="15">SUM(G85:G87)</f>
        <v>8130</v>
      </c>
      <c r="H88" s="62">
        <f t="shared" si="15"/>
        <v>809</v>
      </c>
      <c r="I88" s="62">
        <f t="shared" si="15"/>
        <v>2072</v>
      </c>
      <c r="J88" s="62">
        <f t="shared" si="15"/>
        <v>2391</v>
      </c>
      <c r="K88" s="62">
        <f t="shared" si="15"/>
        <v>2041</v>
      </c>
      <c r="L88" s="62">
        <f t="shared" si="15"/>
        <v>817</v>
      </c>
      <c r="M88" s="62"/>
      <c r="N88" s="6"/>
    </row>
    <row r="89" spans="1:14">
      <c r="A89" s="211" t="s">
        <v>519</v>
      </c>
      <c r="B89" s="211"/>
      <c r="C89" s="211"/>
      <c r="D89" s="211"/>
      <c r="E89" s="211"/>
      <c r="F89" s="211"/>
      <c r="G89" s="211"/>
      <c r="H89" s="211"/>
      <c r="I89" s="211"/>
      <c r="J89" s="211"/>
      <c r="K89" s="211"/>
      <c r="L89" s="211"/>
      <c r="M89" s="211"/>
      <c r="N89" s="211"/>
    </row>
    <row r="90" spans="1:14" ht="25.5">
      <c r="A90" s="210">
        <v>1</v>
      </c>
      <c r="B90" s="190" t="s">
        <v>531</v>
      </c>
      <c r="C90" s="213" t="s">
        <v>569</v>
      </c>
      <c r="D90" s="190">
        <v>2011</v>
      </c>
      <c r="E90" s="190" t="s">
        <v>532</v>
      </c>
      <c r="F90" s="7" t="s">
        <v>444</v>
      </c>
      <c r="G90" s="60">
        <f t="shared" ref="G90:G113" si="16">SUM(H90:L90)</f>
        <v>779.36565309999992</v>
      </c>
      <c r="H90" s="27">
        <f>887.357/100*87.83</f>
        <v>779.36565309999992</v>
      </c>
      <c r="I90" s="63"/>
      <c r="J90" s="63"/>
      <c r="K90" s="63"/>
      <c r="L90" s="63"/>
      <c r="M90" s="63"/>
      <c r="N90" s="7" t="s">
        <v>549</v>
      </c>
    </row>
    <row r="91" spans="1:14" ht="72.95" customHeight="1">
      <c r="A91" s="210"/>
      <c r="B91" s="190"/>
      <c r="C91" s="213"/>
      <c r="D91" s="190"/>
      <c r="E91" s="190"/>
      <c r="F91" s="7" t="s">
        <v>541</v>
      </c>
      <c r="G91" s="60">
        <f t="shared" si="16"/>
        <v>107.99134690000005</v>
      </c>
      <c r="H91" s="27">
        <v>107.99134690000005</v>
      </c>
      <c r="I91" s="27"/>
      <c r="J91" s="27"/>
      <c r="K91" s="27"/>
      <c r="L91" s="64"/>
      <c r="M91" s="64"/>
      <c r="N91" s="7" t="s">
        <v>549</v>
      </c>
    </row>
    <row r="92" spans="1:14" ht="48.95" customHeight="1">
      <c r="A92" s="210">
        <v>2</v>
      </c>
      <c r="B92" s="190" t="s">
        <v>531</v>
      </c>
      <c r="C92" s="213" t="s">
        <v>467</v>
      </c>
      <c r="D92" s="190">
        <v>2011</v>
      </c>
      <c r="E92" s="190" t="s">
        <v>534</v>
      </c>
      <c r="F92" s="7" t="s">
        <v>444</v>
      </c>
      <c r="G92" s="60">
        <f t="shared" si="16"/>
        <v>1735.3620000000001</v>
      </c>
      <c r="H92" s="27">
        <v>1735.3620000000001</v>
      </c>
      <c r="I92" s="27"/>
      <c r="J92" s="27"/>
      <c r="K92" s="27"/>
      <c r="L92" s="64"/>
      <c r="M92" s="64"/>
      <c r="N92" s="7" t="s">
        <v>549</v>
      </c>
    </row>
    <row r="93" spans="1:14" ht="72" customHeight="1">
      <c r="A93" s="210"/>
      <c r="B93" s="190"/>
      <c r="C93" s="213"/>
      <c r="D93" s="190"/>
      <c r="E93" s="190"/>
      <c r="F93" s="7" t="s">
        <v>541</v>
      </c>
      <c r="G93" s="60">
        <f t="shared" si="16"/>
        <v>240.45699999999999</v>
      </c>
      <c r="H93" s="27">
        <v>240.45699999999999</v>
      </c>
      <c r="I93" s="27"/>
      <c r="J93" s="27"/>
      <c r="K93" s="27"/>
      <c r="L93" s="64"/>
      <c r="M93" s="64"/>
      <c r="N93" s="7" t="s">
        <v>549</v>
      </c>
    </row>
    <row r="94" spans="1:14" ht="47.1" customHeight="1">
      <c r="A94" s="210">
        <v>3</v>
      </c>
      <c r="B94" s="190" t="s">
        <v>531</v>
      </c>
      <c r="C94" s="199" t="s">
        <v>533</v>
      </c>
      <c r="D94" s="190" t="s">
        <v>512</v>
      </c>
      <c r="E94" s="190" t="s">
        <v>534</v>
      </c>
      <c r="F94" s="7" t="s">
        <v>444</v>
      </c>
      <c r="G94" s="60">
        <f t="shared" si="16"/>
        <v>1848.3449999999998</v>
      </c>
      <c r="H94" s="27"/>
      <c r="I94" s="27">
        <v>658.72500000000002</v>
      </c>
      <c r="J94" s="27">
        <v>1189.6199999999999</v>
      </c>
      <c r="K94" s="27"/>
      <c r="L94" s="64"/>
      <c r="M94" s="64"/>
      <c r="N94" s="7" t="s">
        <v>549</v>
      </c>
    </row>
    <row r="95" spans="1:14" ht="48.95" customHeight="1">
      <c r="A95" s="210"/>
      <c r="B95" s="190"/>
      <c r="C95" s="199"/>
      <c r="D95" s="190"/>
      <c r="E95" s="190"/>
      <c r="F95" s="7" t="s">
        <v>541</v>
      </c>
      <c r="G95" s="60">
        <f t="shared" si="16"/>
        <v>251.655</v>
      </c>
      <c r="H95" s="27"/>
      <c r="I95" s="27">
        <v>91.275000000000006</v>
      </c>
      <c r="J95" s="27">
        <v>160.38</v>
      </c>
      <c r="K95" s="27"/>
      <c r="L95" s="64"/>
      <c r="M95" s="64"/>
      <c r="N95" s="7" t="s">
        <v>549</v>
      </c>
    </row>
    <row r="96" spans="1:14" ht="39.4" customHeight="1">
      <c r="A96" s="210">
        <v>4</v>
      </c>
      <c r="B96" s="190" t="s">
        <v>531</v>
      </c>
      <c r="C96" s="199" t="s">
        <v>468</v>
      </c>
      <c r="D96" s="190">
        <v>2011</v>
      </c>
      <c r="E96" s="190" t="s">
        <v>534</v>
      </c>
      <c r="F96" s="7" t="s">
        <v>444</v>
      </c>
      <c r="G96" s="60">
        <f t="shared" si="16"/>
        <v>209.64099999999999</v>
      </c>
      <c r="H96" s="27">
        <v>209.64099999999999</v>
      </c>
      <c r="I96" s="27"/>
      <c r="J96" s="27"/>
      <c r="K96" s="27"/>
      <c r="L96" s="64"/>
      <c r="M96" s="64"/>
      <c r="N96" s="7" t="s">
        <v>549</v>
      </c>
    </row>
    <row r="97" spans="1:14" ht="43.7" customHeight="1">
      <c r="A97" s="210"/>
      <c r="B97" s="190"/>
      <c r="C97" s="199"/>
      <c r="D97" s="190"/>
      <c r="E97" s="190"/>
      <c r="F97" s="7" t="s">
        <v>541</v>
      </c>
      <c r="G97" s="60">
        <f t="shared" si="16"/>
        <v>29.0486</v>
      </c>
      <c r="H97" s="65">
        <v>29.0486</v>
      </c>
      <c r="I97" s="27"/>
      <c r="J97" s="27"/>
      <c r="K97" s="27"/>
      <c r="L97" s="64"/>
      <c r="M97" s="64"/>
      <c r="N97" s="7" t="s">
        <v>549</v>
      </c>
    </row>
    <row r="98" spans="1:14" ht="46.35" customHeight="1">
      <c r="A98" s="210">
        <v>5</v>
      </c>
      <c r="B98" s="190" t="s">
        <v>531</v>
      </c>
      <c r="C98" s="199" t="s">
        <v>469</v>
      </c>
      <c r="D98" s="190" t="s">
        <v>442</v>
      </c>
      <c r="E98" s="190" t="s">
        <v>534</v>
      </c>
      <c r="F98" s="7" t="s">
        <v>444</v>
      </c>
      <c r="G98" s="60">
        <f t="shared" si="16"/>
        <v>791.34</v>
      </c>
      <c r="H98" s="65">
        <v>526.98</v>
      </c>
      <c r="I98" s="27">
        <v>264.36</v>
      </c>
      <c r="J98" s="27"/>
      <c r="K98" s="27"/>
      <c r="L98" s="64"/>
      <c r="M98" s="64"/>
      <c r="N98" s="7" t="s">
        <v>549</v>
      </c>
    </row>
    <row r="99" spans="1:14" ht="54.95" customHeight="1">
      <c r="A99" s="210"/>
      <c r="B99" s="190"/>
      <c r="C99" s="199"/>
      <c r="D99" s="190"/>
      <c r="E99" s="190"/>
      <c r="F99" s="7" t="s">
        <v>541</v>
      </c>
      <c r="G99" s="60">
        <f t="shared" si="16"/>
        <v>108.66</v>
      </c>
      <c r="H99" s="60">
        <v>73.02</v>
      </c>
      <c r="I99" s="27">
        <v>35.64</v>
      </c>
      <c r="J99" s="27"/>
      <c r="K99" s="27"/>
      <c r="L99" s="64"/>
      <c r="M99" s="64"/>
      <c r="N99" s="7" t="s">
        <v>549</v>
      </c>
    </row>
    <row r="100" spans="1:14" ht="37.700000000000003" customHeight="1">
      <c r="A100" s="210">
        <v>6</v>
      </c>
      <c r="B100" s="190" t="s">
        <v>531</v>
      </c>
      <c r="C100" s="199" t="s">
        <v>475</v>
      </c>
      <c r="D100" s="190" t="s">
        <v>512</v>
      </c>
      <c r="E100" s="190" t="s">
        <v>534</v>
      </c>
      <c r="F100" s="7" t="s">
        <v>444</v>
      </c>
      <c r="G100" s="60">
        <f t="shared" si="16"/>
        <v>3572.38</v>
      </c>
      <c r="H100" s="60"/>
      <c r="I100" s="27">
        <v>572.78</v>
      </c>
      <c r="J100" s="27">
        <v>2999.6</v>
      </c>
      <c r="K100" s="27"/>
      <c r="L100" s="64"/>
      <c r="M100" s="64"/>
      <c r="N100" s="190" t="s">
        <v>549</v>
      </c>
    </row>
    <row r="101" spans="1:14">
      <c r="A101" s="210"/>
      <c r="B101" s="190"/>
      <c r="C101" s="199"/>
      <c r="D101" s="190"/>
      <c r="E101" s="190"/>
      <c r="F101" s="7" t="s">
        <v>541</v>
      </c>
      <c r="G101" s="60">
        <f t="shared" si="16"/>
        <v>481.62</v>
      </c>
      <c r="H101" s="27"/>
      <c r="I101" s="27">
        <v>77.22</v>
      </c>
      <c r="J101" s="27">
        <v>404.4</v>
      </c>
      <c r="K101" s="27"/>
      <c r="L101" s="64"/>
      <c r="M101" s="64"/>
      <c r="N101" s="190"/>
    </row>
    <row r="102" spans="1:14" ht="45.4" customHeight="1">
      <c r="A102" s="210">
        <v>7</v>
      </c>
      <c r="B102" s="7" t="s">
        <v>531</v>
      </c>
      <c r="C102" s="199" t="s">
        <v>470</v>
      </c>
      <c r="D102" s="190" t="s">
        <v>514</v>
      </c>
      <c r="E102" s="190" t="s">
        <v>534</v>
      </c>
      <c r="F102" s="7" t="s">
        <v>444</v>
      </c>
      <c r="G102" s="60">
        <f t="shared" si="16"/>
        <v>1078.8800000000001</v>
      </c>
      <c r="H102" s="27"/>
      <c r="I102" s="27">
        <v>702.64</v>
      </c>
      <c r="J102" s="27">
        <v>176.24</v>
      </c>
      <c r="K102" s="27">
        <v>200</v>
      </c>
      <c r="L102" s="64"/>
      <c r="M102" s="64"/>
      <c r="N102" s="190" t="s">
        <v>549</v>
      </c>
    </row>
    <row r="103" spans="1:14" ht="45.4" customHeight="1">
      <c r="A103" s="210"/>
      <c r="B103" s="7" t="s">
        <v>531</v>
      </c>
      <c r="C103" s="199"/>
      <c r="D103" s="190"/>
      <c r="E103" s="190"/>
      <c r="F103" s="7" t="s">
        <v>541</v>
      </c>
      <c r="G103" s="60">
        <f t="shared" si="16"/>
        <v>121.12</v>
      </c>
      <c r="H103" s="27"/>
      <c r="I103" s="27">
        <v>97.36</v>
      </c>
      <c r="J103" s="27">
        <v>23.76</v>
      </c>
      <c r="K103" s="27"/>
      <c r="L103" s="64"/>
      <c r="M103" s="64"/>
      <c r="N103" s="190"/>
    </row>
    <row r="104" spans="1:14" ht="45.4" customHeight="1">
      <c r="A104" s="210">
        <v>8</v>
      </c>
      <c r="B104" s="7" t="s">
        <v>531</v>
      </c>
      <c r="C104" s="213" t="s">
        <v>474</v>
      </c>
      <c r="D104" s="190" t="s">
        <v>445</v>
      </c>
      <c r="E104" s="190" t="s">
        <v>534</v>
      </c>
      <c r="F104" s="7" t="s">
        <v>444</v>
      </c>
      <c r="G104" s="60">
        <f t="shared" si="16"/>
        <v>4390.4400000000005</v>
      </c>
      <c r="H104" s="27">
        <v>1686.34</v>
      </c>
      <c r="I104" s="27">
        <v>634.46</v>
      </c>
      <c r="J104" s="27">
        <v>629.64</v>
      </c>
      <c r="K104" s="27">
        <v>720</v>
      </c>
      <c r="L104" s="27">
        <v>720</v>
      </c>
      <c r="M104" s="27"/>
      <c r="N104" s="190" t="s">
        <v>549</v>
      </c>
    </row>
    <row r="105" spans="1:14" ht="38.25">
      <c r="A105" s="210"/>
      <c r="B105" s="7" t="s">
        <v>531</v>
      </c>
      <c r="C105" s="213"/>
      <c r="D105" s="190"/>
      <c r="E105" s="190"/>
      <c r="F105" s="7" t="s">
        <v>541</v>
      </c>
      <c r="G105" s="60">
        <f t="shared" si="16"/>
        <v>409.56</v>
      </c>
      <c r="H105" s="27">
        <v>233.66</v>
      </c>
      <c r="I105" s="27">
        <v>85.54</v>
      </c>
      <c r="J105" s="27">
        <v>90.36</v>
      </c>
      <c r="K105" s="27"/>
      <c r="L105" s="27"/>
      <c r="M105" s="27"/>
      <c r="N105" s="190"/>
    </row>
    <row r="106" spans="1:14" ht="38.25">
      <c r="A106" s="210">
        <v>9</v>
      </c>
      <c r="B106" s="7" t="s">
        <v>531</v>
      </c>
      <c r="C106" s="67" t="s">
        <v>471</v>
      </c>
      <c r="D106" s="7">
        <v>2011</v>
      </c>
      <c r="E106" s="7" t="s">
        <v>534</v>
      </c>
      <c r="F106" s="7" t="s">
        <v>444</v>
      </c>
      <c r="G106" s="60">
        <f t="shared" si="16"/>
        <v>703.94499999999994</v>
      </c>
      <c r="H106" s="27">
        <v>307.40499999999997</v>
      </c>
      <c r="I106" s="27">
        <v>396.54</v>
      </c>
      <c r="J106" s="27"/>
      <c r="K106" s="27"/>
      <c r="L106" s="27"/>
      <c r="M106" s="27"/>
      <c r="N106" s="190" t="s">
        <v>549</v>
      </c>
    </row>
    <row r="107" spans="1:14" ht="43.7" customHeight="1">
      <c r="A107" s="210"/>
      <c r="B107" s="7" t="s">
        <v>531</v>
      </c>
      <c r="C107" s="67" t="s">
        <v>471</v>
      </c>
      <c r="D107" s="7">
        <v>2011</v>
      </c>
      <c r="E107" s="7" t="s">
        <v>534</v>
      </c>
      <c r="F107" s="7" t="s">
        <v>541</v>
      </c>
      <c r="G107" s="60">
        <f t="shared" si="16"/>
        <v>96.055000000000007</v>
      </c>
      <c r="H107" s="27">
        <v>42.594999999999999</v>
      </c>
      <c r="I107" s="27">
        <v>53.46</v>
      </c>
      <c r="J107" s="27"/>
      <c r="K107" s="27"/>
      <c r="L107" s="64"/>
      <c r="M107" s="64"/>
      <c r="N107" s="190"/>
    </row>
    <row r="108" spans="1:14" ht="43.7" customHeight="1">
      <c r="A108" s="210">
        <v>10</v>
      </c>
      <c r="B108" s="7" t="s">
        <v>531</v>
      </c>
      <c r="C108" s="190" t="s">
        <v>472</v>
      </c>
      <c r="D108" s="190">
        <v>2011</v>
      </c>
      <c r="E108" s="190" t="s">
        <v>534</v>
      </c>
      <c r="F108" s="7" t="s">
        <v>444</v>
      </c>
      <c r="G108" s="60">
        <f t="shared" si="16"/>
        <v>610.66869999999994</v>
      </c>
      <c r="H108" s="27">
        <v>368.0077</v>
      </c>
      <c r="I108" s="27">
        <v>48.466000000000008</v>
      </c>
      <c r="J108" s="27">
        <v>131.19499999999999</v>
      </c>
      <c r="K108" s="27">
        <v>63</v>
      </c>
      <c r="L108" s="64"/>
      <c r="M108" s="64"/>
      <c r="N108" s="190" t="s">
        <v>549</v>
      </c>
    </row>
    <row r="109" spans="1:14" ht="50.65" customHeight="1">
      <c r="A109" s="210"/>
      <c r="B109" s="7" t="s">
        <v>531</v>
      </c>
      <c r="C109" s="190"/>
      <c r="D109" s="190"/>
      <c r="E109" s="190"/>
      <c r="F109" s="7" t="s">
        <v>541</v>
      </c>
      <c r="G109" s="60">
        <f t="shared" si="16"/>
        <v>71.331299999999999</v>
      </c>
      <c r="H109" s="27">
        <v>50.9923</v>
      </c>
      <c r="I109" s="27">
        <v>6.5339999999999918</v>
      </c>
      <c r="J109" s="27">
        <v>13.805</v>
      </c>
      <c r="K109" s="27"/>
      <c r="L109" s="64"/>
      <c r="M109" s="64"/>
      <c r="N109" s="190"/>
    </row>
    <row r="110" spans="1:14" ht="50.65" customHeight="1">
      <c r="A110" s="210">
        <v>11</v>
      </c>
      <c r="B110" s="190" t="s">
        <v>531</v>
      </c>
      <c r="C110" s="190" t="s">
        <v>473</v>
      </c>
      <c r="D110" s="190">
        <v>2011</v>
      </c>
      <c r="E110" s="190" t="s">
        <v>534</v>
      </c>
      <c r="F110" s="7" t="s">
        <v>444</v>
      </c>
      <c r="G110" s="60">
        <f t="shared" si="16"/>
        <v>627.98500000000001</v>
      </c>
      <c r="H110" s="27">
        <v>627.98500000000001</v>
      </c>
      <c r="I110" s="27"/>
      <c r="J110" s="27"/>
      <c r="K110" s="27"/>
      <c r="L110" s="64"/>
      <c r="M110" s="64"/>
      <c r="N110" s="190" t="s">
        <v>549</v>
      </c>
    </row>
    <row r="111" spans="1:14">
      <c r="A111" s="210"/>
      <c r="B111" s="190"/>
      <c r="C111" s="190"/>
      <c r="D111" s="190"/>
      <c r="E111" s="190"/>
      <c r="F111" s="7" t="s">
        <v>541</v>
      </c>
      <c r="G111" s="60">
        <f t="shared" si="16"/>
        <v>87.015000000000001</v>
      </c>
      <c r="H111" s="27">
        <v>87.015000000000001</v>
      </c>
      <c r="I111" s="27"/>
      <c r="J111" s="27"/>
      <c r="K111" s="27"/>
      <c r="L111" s="64"/>
      <c r="M111" s="64"/>
      <c r="N111" s="190"/>
    </row>
    <row r="112" spans="1:14" ht="89.25">
      <c r="A112" s="8">
        <v>12</v>
      </c>
      <c r="B112" s="7" t="s">
        <v>531</v>
      </c>
      <c r="C112" s="7" t="s">
        <v>390</v>
      </c>
      <c r="D112" s="7" t="s">
        <v>421</v>
      </c>
      <c r="E112" s="7" t="s">
        <v>534</v>
      </c>
      <c r="F112" s="7" t="s">
        <v>444</v>
      </c>
      <c r="G112" s="60">
        <f t="shared" si="16"/>
        <v>6321.7960000000003</v>
      </c>
      <c r="H112" s="27"/>
      <c r="I112" s="27"/>
      <c r="J112" s="27"/>
      <c r="K112" s="27"/>
      <c r="L112" s="27">
        <v>6321.7960000000003</v>
      </c>
      <c r="M112" s="27"/>
      <c r="N112" s="7" t="s">
        <v>549</v>
      </c>
    </row>
    <row r="113" spans="1:16" ht="51">
      <c r="A113" s="8">
        <v>13</v>
      </c>
      <c r="B113" s="7" t="s">
        <v>531</v>
      </c>
      <c r="C113" s="138" t="s">
        <v>424</v>
      </c>
      <c r="D113" s="7" t="s">
        <v>421</v>
      </c>
      <c r="E113" s="7" t="s">
        <v>534</v>
      </c>
      <c r="F113" s="7" t="s">
        <v>444</v>
      </c>
      <c r="G113" s="60">
        <f t="shared" si="16"/>
        <v>1000</v>
      </c>
      <c r="H113" s="27"/>
      <c r="I113" s="27"/>
      <c r="J113" s="27"/>
      <c r="K113" s="27"/>
      <c r="L113" s="27">
        <v>1000</v>
      </c>
      <c r="M113" s="27"/>
      <c r="N113" s="7" t="s">
        <v>549</v>
      </c>
    </row>
    <row r="114" spans="1:16" ht="28.35" customHeight="1">
      <c r="A114" s="8"/>
      <c r="B114" s="34"/>
      <c r="C114" s="7" t="s">
        <v>543</v>
      </c>
      <c r="D114" s="7"/>
      <c r="E114" s="7"/>
      <c r="F114" s="8"/>
      <c r="G114" s="43">
        <f t="shared" ref="G114:L114" si="17">G113+G112+G110+G108+G106+G104+G102+G100+G98+G96+G94+G92+G90</f>
        <v>23670.148353100005</v>
      </c>
      <c r="H114" s="43">
        <f t="shared" si="17"/>
        <v>6241.0863530999995</v>
      </c>
      <c r="I114" s="43">
        <f t="shared" si="17"/>
        <v>3277.9710000000005</v>
      </c>
      <c r="J114" s="43">
        <f t="shared" si="17"/>
        <v>5126.2950000000001</v>
      </c>
      <c r="K114" s="43">
        <f t="shared" si="17"/>
        <v>983</v>
      </c>
      <c r="L114" s="43">
        <f t="shared" si="17"/>
        <v>8041.7960000000003</v>
      </c>
      <c r="M114" s="43"/>
      <c r="N114" s="8"/>
    </row>
    <row r="115" spans="1:16" ht="22.35" customHeight="1">
      <c r="A115" s="8"/>
      <c r="B115" s="34"/>
      <c r="C115" s="7" t="s">
        <v>544</v>
      </c>
      <c r="D115" s="7"/>
      <c r="E115" s="7"/>
      <c r="F115" s="8"/>
      <c r="G115" s="43">
        <f t="shared" ref="G115:L115" si="18">G111+G109+G107+G105+G103+G101+G99+G97+G95+G93+G91</f>
        <v>2004.5132469000002</v>
      </c>
      <c r="H115" s="43">
        <f t="shared" si="18"/>
        <v>864.77924689999998</v>
      </c>
      <c r="I115" s="43">
        <f t="shared" si="18"/>
        <v>447.029</v>
      </c>
      <c r="J115" s="43">
        <f t="shared" si="18"/>
        <v>692.70499999999993</v>
      </c>
      <c r="K115" s="43">
        <f t="shared" si="18"/>
        <v>0</v>
      </c>
      <c r="L115" s="43">
        <f t="shared" si="18"/>
        <v>0</v>
      </c>
      <c r="M115" s="43"/>
      <c r="N115" s="8"/>
    </row>
    <row r="116" spans="1:16" ht="24.95" customHeight="1">
      <c r="A116" s="8"/>
      <c r="B116" s="34"/>
      <c r="C116" s="7" t="s">
        <v>545</v>
      </c>
      <c r="D116" s="7"/>
      <c r="E116" s="7"/>
      <c r="F116" s="8"/>
      <c r="G116" s="43"/>
      <c r="H116" s="43"/>
      <c r="I116" s="43"/>
      <c r="J116" s="43"/>
      <c r="K116" s="43"/>
      <c r="L116" s="43"/>
      <c r="M116" s="43"/>
      <c r="N116" s="8"/>
    </row>
    <row r="117" spans="1:16">
      <c r="A117" s="8"/>
      <c r="B117" s="5"/>
      <c r="C117" s="11" t="s">
        <v>507</v>
      </c>
      <c r="D117" s="8"/>
      <c r="E117" s="8"/>
      <c r="F117" s="8"/>
      <c r="G117" s="29">
        <f>G115+G114+G116</f>
        <v>25674.661600000007</v>
      </c>
      <c r="H117" s="29">
        <f>SUM(H114:H116)</f>
        <v>7105.8655999999992</v>
      </c>
      <c r="I117" s="29">
        <f>SUM(I114:I116)</f>
        <v>3725.0000000000005</v>
      </c>
      <c r="J117" s="29">
        <f>SUM(J114:J116)</f>
        <v>5819</v>
      </c>
      <c r="K117" s="29">
        <f>SUM(K114:K116)</f>
        <v>983</v>
      </c>
      <c r="L117" s="29">
        <f>SUM(L114:L116)</f>
        <v>8041.7960000000003</v>
      </c>
      <c r="M117" s="29"/>
      <c r="N117" s="11"/>
      <c r="P117" s="18"/>
    </row>
    <row r="118" spans="1:16">
      <c r="A118" s="188" t="s">
        <v>527</v>
      </c>
      <c r="B118" s="188"/>
      <c r="C118" s="188"/>
      <c r="D118" s="188"/>
      <c r="E118" s="188"/>
      <c r="F118" s="188"/>
      <c r="G118" s="188"/>
      <c r="H118" s="188"/>
      <c r="I118" s="188"/>
      <c r="J118" s="188"/>
      <c r="K118" s="188"/>
      <c r="L118" s="188"/>
      <c r="M118" s="188"/>
      <c r="N118" s="188"/>
    </row>
    <row r="119" spans="1:16" ht="56.65" customHeight="1">
      <c r="A119" s="7">
        <v>1</v>
      </c>
      <c r="B119" s="191" t="s">
        <v>531</v>
      </c>
      <c r="C119" s="7" t="s">
        <v>476</v>
      </c>
      <c r="D119" s="7" t="s">
        <v>442</v>
      </c>
      <c r="E119" s="8" t="s">
        <v>534</v>
      </c>
      <c r="F119" s="7" t="s">
        <v>444</v>
      </c>
      <c r="G119" s="60">
        <f>SUM(H119:L119)</f>
        <v>6491.3649999999998</v>
      </c>
      <c r="H119" s="27">
        <v>3245.6824999999999</v>
      </c>
      <c r="I119" s="27">
        <v>3245.6824999999999</v>
      </c>
      <c r="J119" s="27"/>
      <c r="K119" s="27"/>
      <c r="L119" s="27"/>
      <c r="M119" s="27"/>
      <c r="N119" s="190" t="s">
        <v>549</v>
      </c>
    </row>
    <row r="120" spans="1:16" ht="89.1" customHeight="1">
      <c r="A120" s="7">
        <v>2</v>
      </c>
      <c r="B120" s="195"/>
      <c r="C120" s="7" t="s">
        <v>477</v>
      </c>
      <c r="D120" s="7" t="s">
        <v>455</v>
      </c>
      <c r="E120" s="8" t="s">
        <v>534</v>
      </c>
      <c r="F120" s="7" t="s">
        <v>541</v>
      </c>
      <c r="G120" s="60">
        <f>SUM(H120:L120)</f>
        <v>1732</v>
      </c>
      <c r="H120" s="27"/>
      <c r="I120" s="27">
        <v>15</v>
      </c>
      <c r="J120" s="27">
        <v>15</v>
      </c>
      <c r="K120" s="27"/>
      <c r="L120" s="27">
        <f>1325+377</f>
        <v>1702</v>
      </c>
      <c r="M120" s="27"/>
      <c r="N120" s="190"/>
    </row>
    <row r="121" spans="1:16" ht="89.1" customHeight="1">
      <c r="A121" s="7">
        <v>3</v>
      </c>
      <c r="B121" s="192"/>
      <c r="C121" s="7" t="s">
        <v>390</v>
      </c>
      <c r="D121" s="7">
        <v>2015</v>
      </c>
      <c r="E121" s="8" t="s">
        <v>534</v>
      </c>
      <c r="F121" s="7" t="s">
        <v>444</v>
      </c>
      <c r="G121" s="60">
        <f>SUM(H121:L121)</f>
        <v>9521.8829999999998</v>
      </c>
      <c r="H121" s="27"/>
      <c r="I121" s="27"/>
      <c r="J121" s="27"/>
      <c r="K121" s="27"/>
      <c r="L121" s="27">
        <v>9521.8829999999998</v>
      </c>
      <c r="M121" s="27"/>
      <c r="N121" s="7" t="s">
        <v>549</v>
      </c>
    </row>
    <row r="122" spans="1:16" ht="26.65" customHeight="1">
      <c r="A122" s="7"/>
      <c r="B122" s="7"/>
      <c r="C122" s="7" t="s">
        <v>543</v>
      </c>
      <c r="D122" s="7"/>
      <c r="E122" s="8"/>
      <c r="F122" s="7"/>
      <c r="G122" s="27">
        <f>G121+G119</f>
        <v>16013.248</v>
      </c>
      <c r="H122" s="27">
        <f>H121+H119</f>
        <v>3245.6824999999999</v>
      </c>
      <c r="I122" s="27">
        <f>I121+I119</f>
        <v>3245.6824999999999</v>
      </c>
      <c r="J122" s="27"/>
      <c r="K122" s="27"/>
      <c r="L122" s="27">
        <f>L121+L119</f>
        <v>9521.8829999999998</v>
      </c>
      <c r="M122" s="27"/>
      <c r="N122" s="7"/>
    </row>
    <row r="123" spans="1:16">
      <c r="A123" s="7"/>
      <c r="B123" s="7"/>
      <c r="C123" s="7" t="s">
        <v>544</v>
      </c>
      <c r="D123" s="7"/>
      <c r="E123" s="8"/>
      <c r="F123" s="7"/>
      <c r="G123" s="27">
        <f>G120</f>
        <v>1732</v>
      </c>
      <c r="H123" s="27"/>
      <c r="I123" s="27">
        <f>I120</f>
        <v>15</v>
      </c>
      <c r="J123" s="27">
        <f>J120</f>
        <v>15</v>
      </c>
      <c r="K123" s="27"/>
      <c r="L123" s="27">
        <f>L120</f>
        <v>1702</v>
      </c>
      <c r="M123" s="27"/>
      <c r="N123" s="7"/>
    </row>
    <row r="124" spans="1:16" ht="25.7" customHeight="1">
      <c r="A124" s="7"/>
      <c r="B124" s="7"/>
      <c r="C124" s="7" t="s">
        <v>545</v>
      </c>
      <c r="D124" s="7"/>
      <c r="E124" s="8"/>
      <c r="F124" s="7"/>
      <c r="G124" s="27"/>
      <c r="H124" s="27"/>
      <c r="I124" s="27"/>
      <c r="J124" s="27"/>
      <c r="K124" s="27"/>
      <c r="L124" s="27"/>
      <c r="M124" s="27"/>
      <c r="N124" s="7"/>
    </row>
    <row r="125" spans="1:16">
      <c r="A125" s="8"/>
      <c r="B125" s="5"/>
      <c r="C125" s="11" t="s">
        <v>507</v>
      </c>
      <c r="D125" s="8"/>
      <c r="E125" s="8"/>
      <c r="F125" s="8"/>
      <c r="G125" s="29">
        <f>SUM(G122:G124)</f>
        <v>17745.248</v>
      </c>
      <c r="H125" s="29">
        <f>SUM(H122:H124)</f>
        <v>3245.6824999999999</v>
      </c>
      <c r="I125" s="29">
        <f>SUM(I122:I124)</f>
        <v>3260.6824999999999</v>
      </c>
      <c r="J125" s="29">
        <f>SUM(J122:J124)</f>
        <v>15</v>
      </c>
      <c r="K125" s="29"/>
      <c r="L125" s="29">
        <f>SUM(L122:L124)</f>
        <v>11223.883</v>
      </c>
      <c r="M125" s="29"/>
      <c r="N125" s="11"/>
    </row>
    <row r="126" spans="1:16">
      <c r="A126" s="188" t="s">
        <v>528</v>
      </c>
      <c r="B126" s="188"/>
      <c r="C126" s="188"/>
      <c r="D126" s="188"/>
      <c r="E126" s="188"/>
      <c r="F126" s="188"/>
      <c r="G126" s="188"/>
      <c r="H126" s="188"/>
      <c r="I126" s="188"/>
      <c r="J126" s="188"/>
      <c r="K126" s="188"/>
      <c r="L126" s="188"/>
      <c r="M126" s="188"/>
      <c r="N126" s="188"/>
    </row>
    <row r="127" spans="1:16" ht="51.4" customHeight="1">
      <c r="A127" s="8">
        <v>1</v>
      </c>
      <c r="B127" s="34" t="s">
        <v>531</v>
      </c>
      <c r="C127" s="7" t="s">
        <v>478</v>
      </c>
      <c r="D127" s="7">
        <v>2011</v>
      </c>
      <c r="E127" s="7" t="s">
        <v>534</v>
      </c>
      <c r="F127" s="7" t="s">
        <v>541</v>
      </c>
      <c r="G127" s="60">
        <f>SUM(H127:L127)</f>
        <v>58</v>
      </c>
      <c r="H127" s="27">
        <v>58</v>
      </c>
      <c r="I127" s="61"/>
      <c r="J127" s="61"/>
      <c r="K127" s="61"/>
      <c r="L127" s="61"/>
      <c r="M127" s="61"/>
      <c r="N127" s="190" t="s">
        <v>549</v>
      </c>
    </row>
    <row r="128" spans="1:16" ht="29.1" customHeight="1">
      <c r="A128" s="209">
        <v>2</v>
      </c>
      <c r="B128" s="190" t="s">
        <v>546</v>
      </c>
      <c r="C128" s="7" t="s">
        <v>547</v>
      </c>
      <c r="D128" s="24">
        <v>2011</v>
      </c>
      <c r="E128" s="7" t="s">
        <v>534</v>
      </c>
      <c r="F128" s="7" t="s">
        <v>541</v>
      </c>
      <c r="G128" s="60">
        <f>SUM(H128:L128)</f>
        <v>125</v>
      </c>
      <c r="H128" s="27">
        <v>125</v>
      </c>
      <c r="I128" s="60"/>
      <c r="J128" s="60"/>
      <c r="K128" s="60"/>
      <c r="L128" s="60"/>
      <c r="M128" s="60"/>
      <c r="N128" s="190"/>
    </row>
    <row r="129" spans="1:14" ht="42.95" customHeight="1">
      <c r="A129" s="209"/>
      <c r="B129" s="190"/>
      <c r="C129" s="7" t="s">
        <v>548</v>
      </c>
      <c r="D129" s="24">
        <v>2011</v>
      </c>
      <c r="E129" s="7" t="s">
        <v>534</v>
      </c>
      <c r="F129" s="7" t="s">
        <v>541</v>
      </c>
      <c r="G129" s="60">
        <f>SUM(H129:L129)</f>
        <v>110</v>
      </c>
      <c r="H129" s="27">
        <v>110</v>
      </c>
      <c r="I129" s="60"/>
      <c r="J129" s="60"/>
      <c r="K129" s="60"/>
      <c r="L129" s="58"/>
      <c r="M129" s="58"/>
      <c r="N129" s="7" t="s">
        <v>549</v>
      </c>
    </row>
    <row r="130" spans="1:14" ht="26.65" customHeight="1">
      <c r="A130" s="8"/>
      <c r="B130" s="34"/>
      <c r="C130" s="7" t="s">
        <v>543</v>
      </c>
      <c r="D130" s="8"/>
      <c r="E130" s="8"/>
      <c r="F130" s="8"/>
      <c r="G130" s="43"/>
      <c r="H130" s="43"/>
      <c r="I130" s="43"/>
      <c r="J130" s="43"/>
      <c r="K130" s="43"/>
      <c r="L130" s="43"/>
      <c r="M130" s="43"/>
      <c r="N130" s="10"/>
    </row>
    <row r="131" spans="1:14" ht="25.7" customHeight="1">
      <c r="A131" s="8"/>
      <c r="B131" s="34"/>
      <c r="C131" s="7" t="s">
        <v>544</v>
      </c>
      <c r="D131" s="8"/>
      <c r="E131" s="8"/>
      <c r="F131" s="8"/>
      <c r="G131" s="43">
        <f>G129+G128+G127</f>
        <v>293</v>
      </c>
      <c r="H131" s="43">
        <f>H129+H128+H127</f>
        <v>293</v>
      </c>
      <c r="I131" s="43"/>
      <c r="J131" s="43"/>
      <c r="K131" s="43"/>
      <c r="L131" s="43"/>
      <c r="M131" s="43"/>
      <c r="N131" s="8"/>
    </row>
    <row r="132" spans="1:14" ht="31.7" customHeight="1">
      <c r="A132" s="8"/>
      <c r="B132" s="34"/>
      <c r="C132" s="7" t="s">
        <v>545</v>
      </c>
      <c r="D132" s="8"/>
      <c r="E132" s="8"/>
      <c r="F132" s="8"/>
      <c r="G132" s="43"/>
      <c r="H132" s="43"/>
      <c r="I132" s="43"/>
      <c r="J132" s="43"/>
      <c r="K132" s="43"/>
      <c r="L132" s="43"/>
      <c r="M132" s="43"/>
      <c r="N132" s="8"/>
    </row>
    <row r="133" spans="1:14" ht="17.45" customHeight="1">
      <c r="A133" s="8"/>
      <c r="B133" s="5"/>
      <c r="C133" s="11" t="s">
        <v>507</v>
      </c>
      <c r="D133" s="8"/>
      <c r="E133" s="8"/>
      <c r="F133" s="8"/>
      <c r="G133" s="29">
        <f>G131+G130+G132</f>
        <v>293</v>
      </c>
      <c r="H133" s="29">
        <f>H131+H130+H132</f>
        <v>293</v>
      </c>
      <c r="I133" s="29"/>
      <c r="J133" s="29"/>
      <c r="K133" s="29"/>
      <c r="L133" s="29"/>
      <c r="M133" s="29"/>
      <c r="N133" s="11"/>
    </row>
    <row r="134" spans="1:14">
      <c r="A134" s="188" t="s">
        <v>529</v>
      </c>
      <c r="B134" s="188"/>
      <c r="C134" s="188"/>
      <c r="D134" s="188"/>
      <c r="E134" s="188"/>
      <c r="F134" s="188"/>
      <c r="G134" s="188"/>
      <c r="H134" s="188"/>
      <c r="I134" s="188"/>
      <c r="J134" s="188"/>
      <c r="K134" s="188"/>
      <c r="L134" s="188"/>
      <c r="M134" s="188"/>
      <c r="N134" s="188"/>
    </row>
    <row r="135" spans="1:14" ht="25.5">
      <c r="A135" s="210">
        <v>1</v>
      </c>
      <c r="B135" s="190" t="s">
        <v>531</v>
      </c>
      <c r="C135" s="199" t="s">
        <v>479</v>
      </c>
      <c r="D135" s="210">
        <v>2011</v>
      </c>
      <c r="E135" s="210" t="s">
        <v>534</v>
      </c>
      <c r="F135" s="7" t="s">
        <v>444</v>
      </c>
      <c r="G135" s="60">
        <f t="shared" ref="G135:G140" si="19">SUM(H135:L135)</f>
        <v>1584.11</v>
      </c>
      <c r="H135" s="27">
        <v>1584.11</v>
      </c>
      <c r="I135" s="27"/>
      <c r="J135" s="27"/>
      <c r="K135" s="27"/>
      <c r="L135" s="27"/>
      <c r="M135" s="27"/>
      <c r="N135" s="7" t="s">
        <v>549</v>
      </c>
    </row>
    <row r="136" spans="1:14" ht="25.5">
      <c r="A136" s="210"/>
      <c r="B136" s="190"/>
      <c r="C136" s="199"/>
      <c r="D136" s="210"/>
      <c r="E136" s="210"/>
      <c r="F136" s="7" t="s">
        <v>541</v>
      </c>
      <c r="G136" s="60">
        <f t="shared" si="19"/>
        <v>160.88999999999999</v>
      </c>
      <c r="H136" s="27">
        <v>160.88999999999999</v>
      </c>
      <c r="I136" s="27"/>
      <c r="J136" s="27"/>
      <c r="K136" s="27"/>
      <c r="L136" s="27"/>
      <c r="M136" s="27"/>
      <c r="N136" s="7" t="s">
        <v>549</v>
      </c>
    </row>
    <row r="137" spans="1:14" ht="25.5">
      <c r="A137" s="210">
        <v>2</v>
      </c>
      <c r="B137" s="190" t="s">
        <v>531</v>
      </c>
      <c r="C137" s="199" t="s">
        <v>480</v>
      </c>
      <c r="D137" s="210" t="s">
        <v>447</v>
      </c>
      <c r="E137" s="210" t="s">
        <v>534</v>
      </c>
      <c r="F137" s="7" t="s">
        <v>444</v>
      </c>
      <c r="G137" s="60">
        <f t="shared" si="19"/>
        <v>636.31400000000008</v>
      </c>
      <c r="H137" s="27">
        <v>127.092</v>
      </c>
      <c r="I137" s="27">
        <v>279.72000000000003</v>
      </c>
      <c r="J137" s="27"/>
      <c r="K137" s="27">
        <v>99.73</v>
      </c>
      <c r="L137" s="27">
        <v>129.77199999999999</v>
      </c>
      <c r="M137" s="27"/>
      <c r="N137" s="7" t="s">
        <v>549</v>
      </c>
    </row>
    <row r="138" spans="1:14" ht="25.5">
      <c r="A138" s="210"/>
      <c r="B138" s="190"/>
      <c r="C138" s="199"/>
      <c r="D138" s="210"/>
      <c r="E138" s="210"/>
      <c r="F138" s="7" t="s">
        <v>541</v>
      </c>
      <c r="G138" s="60">
        <f t="shared" si="19"/>
        <v>13.685999999999998</v>
      </c>
      <c r="H138" s="27">
        <v>12.907999999999999</v>
      </c>
      <c r="I138" s="27">
        <v>0.28000000000000003</v>
      </c>
      <c r="J138" s="27"/>
      <c r="K138" s="27">
        <v>0.27</v>
      </c>
      <c r="L138" s="27">
        <v>0.22800000000000001</v>
      </c>
      <c r="M138" s="27"/>
      <c r="N138" s="7" t="s">
        <v>549</v>
      </c>
    </row>
    <row r="139" spans="1:14" ht="45.4" customHeight="1">
      <c r="A139" s="210">
        <v>3</v>
      </c>
      <c r="B139" s="190" t="s">
        <v>531</v>
      </c>
      <c r="C139" s="190" t="s">
        <v>481</v>
      </c>
      <c r="D139" s="210" t="s">
        <v>512</v>
      </c>
      <c r="E139" s="210" t="s">
        <v>534</v>
      </c>
      <c r="F139" s="7" t="s">
        <v>444</v>
      </c>
      <c r="G139" s="60">
        <f t="shared" si="19"/>
        <v>426.59500000000003</v>
      </c>
      <c r="H139" s="27">
        <v>9.98</v>
      </c>
      <c r="I139" s="27">
        <v>217.845</v>
      </c>
      <c r="J139" s="27">
        <v>198.77</v>
      </c>
      <c r="K139" s="27"/>
      <c r="L139" s="27"/>
      <c r="M139" s="27"/>
      <c r="N139" s="190" t="s">
        <v>549</v>
      </c>
    </row>
    <row r="140" spans="1:14">
      <c r="A140" s="210"/>
      <c r="B140" s="190"/>
      <c r="C140" s="190"/>
      <c r="D140" s="210"/>
      <c r="E140" s="210"/>
      <c r="F140" s="7" t="s">
        <v>541</v>
      </c>
      <c r="G140" s="60">
        <f t="shared" si="19"/>
        <v>5.4049999999999994</v>
      </c>
      <c r="H140" s="27">
        <v>1.02</v>
      </c>
      <c r="I140" s="27">
        <v>3.1549999999999998</v>
      </c>
      <c r="J140" s="27">
        <v>1.23</v>
      </c>
      <c r="K140" s="27"/>
      <c r="L140" s="27"/>
      <c r="M140" s="27"/>
      <c r="N140" s="190"/>
    </row>
    <row r="141" spans="1:14" ht="30.95" customHeight="1">
      <c r="A141" s="8"/>
      <c r="B141" s="7"/>
      <c r="C141" s="7" t="s">
        <v>543</v>
      </c>
      <c r="D141" s="8"/>
      <c r="E141" s="8"/>
      <c r="F141" s="7"/>
      <c r="G141" s="43">
        <f t="shared" ref="G141:L142" si="20">G139+G137+G135</f>
        <v>2647.0190000000002</v>
      </c>
      <c r="H141" s="43">
        <f t="shared" si="20"/>
        <v>1721.1819999999998</v>
      </c>
      <c r="I141" s="43">
        <f t="shared" si="20"/>
        <v>497.56500000000005</v>
      </c>
      <c r="J141" s="43">
        <f t="shared" si="20"/>
        <v>198.77</v>
      </c>
      <c r="K141" s="43">
        <f t="shared" si="20"/>
        <v>99.73</v>
      </c>
      <c r="L141" s="43">
        <f t="shared" si="20"/>
        <v>129.77199999999999</v>
      </c>
      <c r="M141" s="43"/>
      <c r="N141" s="8"/>
    </row>
    <row r="142" spans="1:14" ht="25.7" customHeight="1">
      <c r="A142" s="8"/>
      <c r="B142" s="7"/>
      <c r="C142" s="7" t="s">
        <v>544</v>
      </c>
      <c r="D142" s="8"/>
      <c r="E142" s="8"/>
      <c r="F142" s="7"/>
      <c r="G142" s="43">
        <f t="shared" si="20"/>
        <v>179.98099999999999</v>
      </c>
      <c r="H142" s="43">
        <f t="shared" si="20"/>
        <v>174.81799999999998</v>
      </c>
      <c r="I142" s="43">
        <f t="shared" si="20"/>
        <v>3.4349999999999996</v>
      </c>
      <c r="J142" s="43">
        <f t="shared" si="20"/>
        <v>1.23</v>
      </c>
      <c r="K142" s="43">
        <f t="shared" si="20"/>
        <v>0.27</v>
      </c>
      <c r="L142" s="43">
        <f t="shared" si="20"/>
        <v>0.22800000000000001</v>
      </c>
      <c r="M142" s="43"/>
      <c r="N142" s="8"/>
    </row>
    <row r="143" spans="1:14" ht="24.95" customHeight="1">
      <c r="A143" s="8"/>
      <c r="B143" s="7"/>
      <c r="C143" s="7" t="s">
        <v>545</v>
      </c>
      <c r="D143" s="8"/>
      <c r="E143" s="8"/>
      <c r="F143" s="7"/>
      <c r="G143" s="43"/>
      <c r="H143" s="43"/>
      <c r="I143" s="43"/>
      <c r="J143" s="43"/>
      <c r="K143" s="43"/>
      <c r="L143" s="43"/>
      <c r="M143" s="43"/>
      <c r="N143" s="8"/>
    </row>
    <row r="144" spans="1:14">
      <c r="A144" s="8"/>
      <c r="B144" s="5"/>
      <c r="C144" s="11" t="s">
        <v>507</v>
      </c>
      <c r="D144" s="8"/>
      <c r="E144" s="8"/>
      <c r="F144" s="8"/>
      <c r="G144" s="29">
        <f t="shared" ref="G144:L144" si="21">G142+G141+G143</f>
        <v>2827</v>
      </c>
      <c r="H144" s="29">
        <f t="shared" si="21"/>
        <v>1895.9999999999998</v>
      </c>
      <c r="I144" s="29">
        <f t="shared" si="21"/>
        <v>501.00000000000006</v>
      </c>
      <c r="J144" s="29">
        <f t="shared" si="21"/>
        <v>200</v>
      </c>
      <c r="K144" s="29">
        <f t="shared" si="21"/>
        <v>100</v>
      </c>
      <c r="L144" s="29">
        <f t="shared" si="21"/>
        <v>130</v>
      </c>
      <c r="M144" s="29"/>
      <c r="N144" s="11"/>
    </row>
    <row r="145" spans="1:14">
      <c r="A145" s="188" t="s">
        <v>530</v>
      </c>
      <c r="B145" s="188"/>
      <c r="C145" s="188"/>
      <c r="D145" s="188"/>
      <c r="E145" s="188"/>
      <c r="F145" s="188"/>
      <c r="G145" s="188"/>
      <c r="H145" s="188"/>
      <c r="I145" s="188"/>
      <c r="J145" s="188"/>
      <c r="K145" s="188"/>
      <c r="L145" s="188"/>
      <c r="M145" s="188"/>
      <c r="N145" s="188"/>
    </row>
    <row r="146" spans="1:14" ht="27.4" customHeight="1">
      <c r="A146" s="210">
        <v>1</v>
      </c>
      <c r="B146" s="190" t="s">
        <v>531</v>
      </c>
      <c r="C146" s="210" t="s">
        <v>488</v>
      </c>
      <c r="D146" s="190" t="s">
        <v>455</v>
      </c>
      <c r="E146" s="190" t="s">
        <v>534</v>
      </c>
      <c r="F146" s="7" t="s">
        <v>444</v>
      </c>
      <c r="G146" s="60">
        <f t="shared" ref="G146:G162" si="22">SUM(H146:L146)</f>
        <v>644.46399999999994</v>
      </c>
      <c r="H146" s="27">
        <v>27.792999999999999</v>
      </c>
      <c r="I146" s="27">
        <v>183.32900000000001</v>
      </c>
      <c r="J146" s="27">
        <v>171.50399999999999</v>
      </c>
      <c r="K146" s="27">
        <v>130.91900000000001</v>
      </c>
      <c r="L146" s="27">
        <v>130.91900000000001</v>
      </c>
      <c r="M146" s="27"/>
      <c r="N146" s="190" t="s">
        <v>549</v>
      </c>
    </row>
    <row r="147" spans="1:14" ht="37.700000000000003" customHeight="1">
      <c r="A147" s="210"/>
      <c r="B147" s="190"/>
      <c r="C147" s="210"/>
      <c r="D147" s="190"/>
      <c r="E147" s="190"/>
      <c r="F147" s="7" t="s">
        <v>541</v>
      </c>
      <c r="G147" s="60">
        <f t="shared" si="22"/>
        <v>143.536</v>
      </c>
      <c r="H147" s="27">
        <v>0.20699999999999999</v>
      </c>
      <c r="I147" s="27">
        <v>6.6710000000000003</v>
      </c>
      <c r="J147" s="27">
        <v>18.495999999999999</v>
      </c>
      <c r="K147" s="27">
        <v>59.081000000000003</v>
      </c>
      <c r="L147" s="27">
        <v>59.081000000000003</v>
      </c>
      <c r="M147" s="27"/>
      <c r="N147" s="190"/>
    </row>
    <row r="148" spans="1:14" ht="30.95" customHeight="1">
      <c r="A148" s="210">
        <v>2</v>
      </c>
      <c r="B148" s="190"/>
      <c r="C148" s="210" t="s">
        <v>482</v>
      </c>
      <c r="D148" s="190" t="s">
        <v>442</v>
      </c>
      <c r="E148" s="190" t="s">
        <v>534</v>
      </c>
      <c r="F148" s="7" t="s">
        <v>444</v>
      </c>
      <c r="G148" s="60">
        <f t="shared" si="22"/>
        <v>1670.4670000000001</v>
      </c>
      <c r="H148" s="27">
        <v>734.524</v>
      </c>
      <c r="I148" s="43">
        <v>935.94299999999998</v>
      </c>
      <c r="J148" s="43"/>
      <c r="K148" s="43"/>
      <c r="L148" s="43"/>
      <c r="M148" s="43"/>
      <c r="N148" s="190" t="s">
        <v>549</v>
      </c>
    </row>
    <row r="149" spans="1:14" ht="27.4" customHeight="1">
      <c r="A149" s="210"/>
      <c r="B149" s="190"/>
      <c r="C149" s="210"/>
      <c r="D149" s="190"/>
      <c r="E149" s="190"/>
      <c r="F149" s="7" t="s">
        <v>541</v>
      </c>
      <c r="G149" s="60">
        <f t="shared" si="22"/>
        <v>39.533000000000001</v>
      </c>
      <c r="H149" s="27">
        <v>5.476</v>
      </c>
      <c r="I149" s="43">
        <v>34.057000000000002</v>
      </c>
      <c r="J149" s="43"/>
      <c r="K149" s="43"/>
      <c r="L149" s="43"/>
      <c r="M149" s="43"/>
      <c r="N149" s="190"/>
    </row>
    <row r="150" spans="1:14" ht="30.95" customHeight="1">
      <c r="A150" s="210">
        <v>3</v>
      </c>
      <c r="B150" s="190" t="s">
        <v>531</v>
      </c>
      <c r="C150" s="210" t="s">
        <v>483</v>
      </c>
      <c r="D150" s="190" t="s">
        <v>512</v>
      </c>
      <c r="E150" s="190" t="s">
        <v>534</v>
      </c>
      <c r="F150" s="7" t="s">
        <v>444</v>
      </c>
      <c r="G150" s="60">
        <f t="shared" si="22"/>
        <v>572.02800000000002</v>
      </c>
      <c r="H150" s="27">
        <v>198.52</v>
      </c>
      <c r="I150" s="43">
        <v>192.97800000000001</v>
      </c>
      <c r="J150" s="43">
        <v>180.53</v>
      </c>
      <c r="K150" s="43"/>
      <c r="L150" s="43"/>
      <c r="M150" s="43"/>
      <c r="N150" s="190" t="s">
        <v>549</v>
      </c>
    </row>
    <row r="151" spans="1:14">
      <c r="A151" s="210"/>
      <c r="B151" s="190"/>
      <c r="C151" s="210"/>
      <c r="D151" s="190"/>
      <c r="E151" s="190"/>
      <c r="F151" s="7" t="s">
        <v>541</v>
      </c>
      <c r="G151" s="60">
        <f t="shared" si="22"/>
        <v>27.972000000000001</v>
      </c>
      <c r="H151" s="27">
        <v>1.48</v>
      </c>
      <c r="I151" s="43">
        <v>7.0220000000000002</v>
      </c>
      <c r="J151" s="43">
        <v>19.47</v>
      </c>
      <c r="K151" s="43"/>
      <c r="L151" s="43"/>
      <c r="M151" s="43"/>
      <c r="N151" s="190"/>
    </row>
    <row r="152" spans="1:14" ht="25.5">
      <c r="A152" s="210">
        <v>4</v>
      </c>
      <c r="B152" s="190"/>
      <c r="C152" s="210" t="s">
        <v>484</v>
      </c>
      <c r="D152" s="190">
        <v>2011</v>
      </c>
      <c r="E152" s="190" t="s">
        <v>534</v>
      </c>
      <c r="F152" s="7" t="s">
        <v>444</v>
      </c>
      <c r="G152" s="60">
        <f t="shared" si="22"/>
        <v>397.04</v>
      </c>
      <c r="H152" s="27">
        <v>397.04</v>
      </c>
      <c r="I152" s="43"/>
      <c r="J152" s="43"/>
      <c r="K152" s="43"/>
      <c r="L152" s="43"/>
      <c r="M152" s="43"/>
      <c r="N152" s="190" t="s">
        <v>549</v>
      </c>
    </row>
    <row r="153" spans="1:14">
      <c r="A153" s="210"/>
      <c r="B153" s="190"/>
      <c r="C153" s="210"/>
      <c r="D153" s="190"/>
      <c r="E153" s="190"/>
      <c r="F153" s="7" t="s">
        <v>541</v>
      </c>
      <c r="G153" s="60">
        <f t="shared" si="22"/>
        <v>2.96</v>
      </c>
      <c r="H153" s="27">
        <v>2.96</v>
      </c>
      <c r="I153" s="43"/>
      <c r="J153" s="43"/>
      <c r="K153" s="43"/>
      <c r="L153" s="43"/>
      <c r="M153" s="43"/>
      <c r="N153" s="190"/>
    </row>
    <row r="154" spans="1:14" ht="25.5">
      <c r="A154" s="210">
        <v>5</v>
      </c>
      <c r="B154" s="190"/>
      <c r="C154" s="190" t="s">
        <v>485</v>
      </c>
      <c r="D154" s="190" t="s">
        <v>455</v>
      </c>
      <c r="E154" s="190" t="s">
        <v>432</v>
      </c>
      <c r="F154" s="7" t="s">
        <v>444</v>
      </c>
      <c r="G154" s="60">
        <f t="shared" si="22"/>
        <v>1618.7529999999999</v>
      </c>
      <c r="H154" s="27">
        <v>397.04</v>
      </c>
      <c r="I154" s="43">
        <v>347.36</v>
      </c>
      <c r="J154" s="43">
        <v>559.64599999999996</v>
      </c>
      <c r="K154" s="43">
        <v>261.83699999999999</v>
      </c>
      <c r="L154" s="43">
        <v>52.87</v>
      </c>
      <c r="M154" s="43"/>
      <c r="N154" s="190" t="s">
        <v>549</v>
      </c>
    </row>
    <row r="155" spans="1:14">
      <c r="A155" s="210"/>
      <c r="B155" s="190"/>
      <c r="C155" s="190"/>
      <c r="D155" s="190"/>
      <c r="E155" s="190"/>
      <c r="F155" s="7" t="s">
        <v>541</v>
      </c>
      <c r="G155" s="60">
        <f t="shared" si="22"/>
        <v>311.24700000000001</v>
      </c>
      <c r="H155" s="27">
        <v>2.96</v>
      </c>
      <c r="I155" s="43">
        <v>12.64</v>
      </c>
      <c r="J155" s="43">
        <v>60.353999999999999</v>
      </c>
      <c r="K155" s="43">
        <v>118.163</v>
      </c>
      <c r="L155" s="43">
        <v>117.13</v>
      </c>
      <c r="M155" s="43"/>
      <c r="N155" s="190"/>
    </row>
    <row r="156" spans="1:14" ht="41.1" customHeight="1">
      <c r="A156" s="210">
        <v>6</v>
      </c>
      <c r="B156" s="190" t="s">
        <v>531</v>
      </c>
      <c r="C156" s="210" t="s">
        <v>486</v>
      </c>
      <c r="D156" s="190" t="s">
        <v>455</v>
      </c>
      <c r="E156" s="190" t="s">
        <v>534</v>
      </c>
      <c r="F156" s="7" t="s">
        <v>444</v>
      </c>
      <c r="G156" s="60">
        <f t="shared" si="22"/>
        <v>1586.2262659424434</v>
      </c>
      <c r="H156" s="27">
        <v>357.33605511610102</v>
      </c>
      <c r="I156" s="43">
        <v>192.9778933680104</v>
      </c>
      <c r="J156" s="43">
        <v>126.37168141592917</v>
      </c>
      <c r="K156" s="43">
        <v>186.04240282685515</v>
      </c>
      <c r="L156" s="43">
        <v>723.49823321554777</v>
      </c>
      <c r="M156" s="43"/>
      <c r="N156" s="190" t="s">
        <v>549</v>
      </c>
    </row>
    <row r="157" spans="1:14">
      <c r="A157" s="210"/>
      <c r="B157" s="190"/>
      <c r="C157" s="210"/>
      <c r="D157" s="190"/>
      <c r="E157" s="190"/>
      <c r="F157" s="7" t="s">
        <v>541</v>
      </c>
      <c r="G157" s="60">
        <f t="shared" si="22"/>
        <v>433.77373405755645</v>
      </c>
      <c r="H157" s="27">
        <v>2.6639448838989779</v>
      </c>
      <c r="I157" s="43">
        <v>7.0221066319896011</v>
      </c>
      <c r="J157" s="43">
        <v>13.628318584070826</v>
      </c>
      <c r="K157" s="43">
        <v>83.957597173144848</v>
      </c>
      <c r="L157" s="43">
        <v>326.50176678445223</v>
      </c>
      <c r="M157" s="43"/>
      <c r="N157" s="190"/>
    </row>
    <row r="158" spans="1:14" ht="25.5">
      <c r="A158" s="210">
        <v>7</v>
      </c>
      <c r="B158" s="190"/>
      <c r="C158" s="210" t="s">
        <v>487</v>
      </c>
      <c r="D158" s="190" t="s">
        <v>455</v>
      </c>
      <c r="E158" s="190" t="s">
        <v>534</v>
      </c>
      <c r="F158" s="7" t="s">
        <v>444</v>
      </c>
      <c r="G158" s="60">
        <f t="shared" si="22"/>
        <v>7735.628707114256</v>
      </c>
      <c r="H158" s="27">
        <v>1052.1561622862976</v>
      </c>
      <c r="I158" s="43">
        <v>1032.4317295188555</v>
      </c>
      <c r="J158" s="43">
        <v>695.04424778761052</v>
      </c>
      <c r="K158" s="43">
        <v>382.42049469964667</v>
      </c>
      <c r="L158" s="43">
        <v>4573.5760728218465</v>
      </c>
      <c r="M158" s="43"/>
      <c r="N158" s="190" t="s">
        <v>549</v>
      </c>
    </row>
    <row r="159" spans="1:14">
      <c r="A159" s="210"/>
      <c r="B159" s="190"/>
      <c r="C159" s="210"/>
      <c r="D159" s="190"/>
      <c r="E159" s="190"/>
      <c r="F159" s="7" t="s">
        <v>541</v>
      </c>
      <c r="G159" s="60">
        <f t="shared" si="22"/>
        <v>459.37129288574323</v>
      </c>
      <c r="H159" s="27">
        <v>7.8438377137024418</v>
      </c>
      <c r="I159" s="43">
        <v>37.568270481144509</v>
      </c>
      <c r="J159" s="43">
        <v>74.955752212389484</v>
      </c>
      <c r="K159" s="43">
        <v>172.57950530035333</v>
      </c>
      <c r="L159" s="43">
        <v>166.42392717815346</v>
      </c>
      <c r="M159" s="43"/>
      <c r="N159" s="190"/>
    </row>
    <row r="160" spans="1:14" ht="25.5">
      <c r="A160" s="210">
        <v>8</v>
      </c>
      <c r="B160" s="190"/>
      <c r="C160" s="210" t="s">
        <v>489</v>
      </c>
      <c r="D160" s="190" t="s">
        <v>463</v>
      </c>
      <c r="E160" s="190" t="s">
        <v>534</v>
      </c>
      <c r="F160" s="7" t="s">
        <v>444</v>
      </c>
      <c r="G160" s="60">
        <f t="shared" si="22"/>
        <v>4337.615830877914</v>
      </c>
      <c r="H160" s="27">
        <v>595.56009186016843</v>
      </c>
      <c r="I160" s="43">
        <v>675.42262678803638</v>
      </c>
      <c r="J160" s="43">
        <v>902.65486725663709</v>
      </c>
      <c r="K160" s="43">
        <v>1171.3780918727916</v>
      </c>
      <c r="L160" s="43">
        <v>992.60015310028064</v>
      </c>
      <c r="M160" s="43"/>
      <c r="N160" s="190" t="s">
        <v>549</v>
      </c>
    </row>
    <row r="161" spans="1:14">
      <c r="A161" s="210"/>
      <c r="B161" s="190"/>
      <c r="C161" s="210"/>
      <c r="D161" s="190"/>
      <c r="E161" s="190"/>
      <c r="F161" s="7" t="s">
        <v>541</v>
      </c>
      <c r="G161" s="60">
        <f t="shared" si="22"/>
        <v>662.38416912208584</v>
      </c>
      <c r="H161" s="43">
        <v>4.439908139831573</v>
      </c>
      <c r="I161" s="27">
        <v>24.577373211963618</v>
      </c>
      <c r="J161" s="43">
        <v>97.34513274336291</v>
      </c>
      <c r="K161" s="43">
        <v>528.62190812720837</v>
      </c>
      <c r="L161" s="43">
        <v>7.399846899719364</v>
      </c>
      <c r="M161" s="43"/>
      <c r="N161" s="190"/>
    </row>
    <row r="162" spans="1:14" ht="38.25">
      <c r="A162" s="8">
        <v>9</v>
      </c>
      <c r="B162" s="7" t="s">
        <v>531</v>
      </c>
      <c r="C162" s="8" t="s">
        <v>425</v>
      </c>
      <c r="D162" s="7" t="s">
        <v>421</v>
      </c>
      <c r="E162" s="7" t="s">
        <v>534</v>
      </c>
      <c r="F162" s="7" t="s">
        <v>444</v>
      </c>
      <c r="G162" s="60">
        <f t="shared" si="22"/>
        <v>1580.52</v>
      </c>
      <c r="H162" s="43"/>
      <c r="I162" s="27"/>
      <c r="J162" s="43"/>
      <c r="K162" s="43"/>
      <c r="L162" s="43">
        <v>1580.52</v>
      </c>
      <c r="M162" s="43"/>
      <c r="N162" s="7" t="s">
        <v>549</v>
      </c>
    </row>
    <row r="163" spans="1:14" ht="25.7" customHeight="1">
      <c r="A163" s="8"/>
      <c r="B163" s="7"/>
      <c r="C163" s="7" t="s">
        <v>543</v>
      </c>
      <c r="D163" s="7"/>
      <c r="E163" s="7"/>
      <c r="F163" s="8"/>
      <c r="G163" s="27">
        <f>G160+G158+G156+G154+G152+G150+G148+G146+G162</f>
        <v>20142.742803934616</v>
      </c>
      <c r="H163" s="27">
        <f t="shared" ref="H163:L164" si="23">H146+H148+H150+H152+H154+H156+H158+H160</f>
        <v>3759.9693092625666</v>
      </c>
      <c r="I163" s="27">
        <f t="shared" si="23"/>
        <v>3560.4422496749025</v>
      </c>
      <c r="J163" s="27">
        <f t="shared" si="23"/>
        <v>2635.7507964601764</v>
      </c>
      <c r="K163" s="27">
        <f t="shared" si="23"/>
        <v>2132.5969893992933</v>
      </c>
      <c r="L163" s="27">
        <f>L146+L148+L150+L152+L154+L156+L158+L160+L162</f>
        <v>8053.9834591376748</v>
      </c>
      <c r="M163" s="27"/>
      <c r="N163" s="8"/>
    </row>
    <row r="164" spans="1:14" ht="19.7" customHeight="1">
      <c r="A164" s="8"/>
      <c r="B164" s="7"/>
      <c r="C164" s="7" t="s">
        <v>544</v>
      </c>
      <c r="D164" s="7"/>
      <c r="E164" s="7"/>
      <c r="F164" s="8"/>
      <c r="G164" s="27">
        <f>G161+G159+G157+G155+G153+G151+G149+G147</f>
        <v>2080.7771960653854</v>
      </c>
      <c r="H164" s="27">
        <f t="shared" si="23"/>
        <v>28.030690737432995</v>
      </c>
      <c r="I164" s="27">
        <f t="shared" si="23"/>
        <v>129.55775032509774</v>
      </c>
      <c r="J164" s="27">
        <f t="shared" si="23"/>
        <v>284.24920353982321</v>
      </c>
      <c r="K164" s="27">
        <f t="shared" si="23"/>
        <v>962.40301060070647</v>
      </c>
      <c r="L164" s="27">
        <f t="shared" si="23"/>
        <v>676.53654086232507</v>
      </c>
      <c r="M164" s="27"/>
      <c r="N164" s="8"/>
    </row>
    <row r="165" spans="1:14" ht="26.65" customHeight="1">
      <c r="A165" s="8"/>
      <c r="B165" s="7"/>
      <c r="C165" s="7" t="s">
        <v>545</v>
      </c>
      <c r="D165" s="7"/>
      <c r="E165" s="7"/>
      <c r="F165" s="8"/>
      <c r="G165" s="27"/>
      <c r="H165" s="43"/>
      <c r="I165" s="27"/>
      <c r="J165" s="43"/>
      <c r="K165" s="43"/>
      <c r="L165" s="43"/>
      <c r="M165" s="43"/>
      <c r="N165" s="8"/>
    </row>
    <row r="166" spans="1:14">
      <c r="A166" s="8"/>
      <c r="B166" s="5"/>
      <c r="C166" s="11" t="s">
        <v>507</v>
      </c>
      <c r="D166" s="8"/>
      <c r="E166" s="8"/>
      <c r="F166" s="8"/>
      <c r="G166" s="29">
        <f t="shared" ref="G166:L166" si="24">G164+G163+G165</f>
        <v>22223.52</v>
      </c>
      <c r="H166" s="29">
        <f t="shared" si="24"/>
        <v>3787.9999999999995</v>
      </c>
      <c r="I166" s="29">
        <f t="shared" si="24"/>
        <v>3690.0000000000005</v>
      </c>
      <c r="J166" s="29">
        <f t="shared" si="24"/>
        <v>2919.9999999999995</v>
      </c>
      <c r="K166" s="29">
        <f t="shared" si="24"/>
        <v>3095</v>
      </c>
      <c r="L166" s="29">
        <f t="shared" si="24"/>
        <v>8730.52</v>
      </c>
      <c r="M166" s="29"/>
      <c r="N166" s="11"/>
    </row>
    <row r="167" spans="1:14">
      <c r="A167" s="188" t="s">
        <v>119</v>
      </c>
      <c r="B167" s="188"/>
      <c r="C167" s="188"/>
      <c r="D167" s="188"/>
      <c r="E167" s="188"/>
      <c r="F167" s="188"/>
      <c r="G167" s="188"/>
      <c r="H167" s="188"/>
      <c r="I167" s="188"/>
      <c r="J167" s="188"/>
      <c r="K167" s="188"/>
      <c r="L167" s="188"/>
      <c r="M167" s="188"/>
      <c r="N167" s="188"/>
    </row>
    <row r="168" spans="1:14" ht="51">
      <c r="A168" s="8">
        <v>1</v>
      </c>
      <c r="B168" s="7" t="s">
        <v>531</v>
      </c>
      <c r="C168" s="7" t="s">
        <v>136</v>
      </c>
      <c r="D168" s="7" t="s">
        <v>421</v>
      </c>
      <c r="E168" s="8" t="s">
        <v>135</v>
      </c>
      <c r="F168" s="7" t="s">
        <v>444</v>
      </c>
      <c r="G168" s="27">
        <f>SUM(H168:L168)</f>
        <v>5116.8</v>
      </c>
      <c r="H168" s="29"/>
      <c r="I168" s="29"/>
      <c r="J168" s="29"/>
      <c r="K168" s="29"/>
      <c r="L168" s="27">
        <v>5116.8</v>
      </c>
      <c r="M168" s="27"/>
      <c r="N168" s="11"/>
    </row>
    <row r="169" spans="1:14">
      <c r="A169" s="8"/>
      <c r="B169" s="7"/>
      <c r="C169" s="7" t="s">
        <v>543</v>
      </c>
      <c r="D169" s="7"/>
      <c r="E169" s="8"/>
      <c r="F169" s="7"/>
      <c r="G169" s="27">
        <f>SUM(G168)</f>
        <v>5116.8</v>
      </c>
      <c r="H169" s="29"/>
      <c r="I169" s="29"/>
      <c r="J169" s="29"/>
      <c r="K169" s="29"/>
      <c r="L169" s="27">
        <v>5116.8</v>
      </c>
      <c r="M169" s="27"/>
      <c r="N169" s="11"/>
    </row>
    <row r="170" spans="1:14">
      <c r="A170" s="8"/>
      <c r="B170" s="7"/>
      <c r="C170" s="7" t="s">
        <v>544</v>
      </c>
      <c r="D170" s="7"/>
      <c r="E170" s="8"/>
      <c r="F170" s="7"/>
      <c r="G170" s="27"/>
      <c r="H170" s="29"/>
      <c r="I170" s="29"/>
      <c r="J170" s="29"/>
      <c r="K170" s="29"/>
      <c r="L170" s="27"/>
      <c r="M170" s="27"/>
      <c r="N170" s="11"/>
    </row>
    <row r="171" spans="1:14">
      <c r="A171" s="8"/>
      <c r="B171" s="7"/>
      <c r="C171" s="7" t="s">
        <v>545</v>
      </c>
      <c r="D171" s="7"/>
      <c r="E171" s="8"/>
      <c r="F171" s="7"/>
      <c r="G171" s="27"/>
      <c r="H171" s="29"/>
      <c r="I171" s="29"/>
      <c r="J171" s="29"/>
      <c r="K171" s="29"/>
      <c r="L171" s="27"/>
      <c r="M171" s="27"/>
      <c r="N171" s="11"/>
    </row>
    <row r="172" spans="1:14">
      <c r="A172" s="8"/>
      <c r="B172" s="5"/>
      <c r="C172" s="11" t="s">
        <v>499</v>
      </c>
      <c r="D172" s="8"/>
      <c r="E172" s="8"/>
      <c r="F172" s="8"/>
      <c r="G172" s="29">
        <f>G169+G170+G171</f>
        <v>5116.8</v>
      </c>
      <c r="H172" s="29"/>
      <c r="I172" s="29"/>
      <c r="J172" s="29"/>
      <c r="K172" s="29"/>
      <c r="L172" s="29">
        <f>L169+L170+L171</f>
        <v>5116.8</v>
      </c>
      <c r="M172" s="29"/>
      <c r="N172" s="11"/>
    </row>
    <row r="173" spans="1:14">
      <c r="A173" s="188" t="s">
        <v>490</v>
      </c>
      <c r="B173" s="188"/>
      <c r="C173" s="188"/>
      <c r="D173" s="188"/>
      <c r="E173" s="188"/>
      <c r="F173" s="188"/>
      <c r="G173" s="188"/>
      <c r="H173" s="188"/>
      <c r="I173" s="188"/>
      <c r="J173" s="188"/>
      <c r="K173" s="188"/>
      <c r="L173" s="188"/>
      <c r="M173" s="188"/>
      <c r="N173" s="188"/>
    </row>
    <row r="174" spans="1:14" ht="54" customHeight="1">
      <c r="A174" s="210">
        <v>1</v>
      </c>
      <c r="B174" s="7" t="s">
        <v>531</v>
      </c>
      <c r="C174" s="7" t="s">
        <v>491</v>
      </c>
      <c r="D174" s="8" t="s">
        <v>455</v>
      </c>
      <c r="E174" s="8" t="s">
        <v>498</v>
      </c>
      <c r="F174" s="7" t="s">
        <v>444</v>
      </c>
      <c r="G174" s="60">
        <f t="shared" ref="G174:G187" si="25">SUM(H174:L174)</f>
        <v>94520.43</v>
      </c>
      <c r="H174" s="27">
        <v>18904.085999999999</v>
      </c>
      <c r="I174" s="27">
        <v>18904.085999999999</v>
      </c>
      <c r="J174" s="27">
        <v>18904.085999999999</v>
      </c>
      <c r="K174" s="27">
        <v>18904.085999999999</v>
      </c>
      <c r="L174" s="27">
        <v>18904.085999999999</v>
      </c>
      <c r="M174" s="27"/>
      <c r="N174" s="7" t="s">
        <v>549</v>
      </c>
    </row>
    <row r="175" spans="1:14" ht="57.4" customHeight="1">
      <c r="A175" s="210"/>
      <c r="B175" s="7" t="s">
        <v>531</v>
      </c>
      <c r="C175" s="7" t="s">
        <v>491</v>
      </c>
      <c r="D175" s="8" t="s">
        <v>455</v>
      </c>
      <c r="E175" s="8" t="s">
        <v>498</v>
      </c>
      <c r="F175" s="7" t="s">
        <v>541</v>
      </c>
      <c r="G175" s="60">
        <f t="shared" si="25"/>
        <v>28361.350000000002</v>
      </c>
      <c r="H175" s="27">
        <v>5672.27</v>
      </c>
      <c r="I175" s="27">
        <v>5672.27</v>
      </c>
      <c r="J175" s="27">
        <v>5672.27</v>
      </c>
      <c r="K175" s="27">
        <v>5672.27</v>
      </c>
      <c r="L175" s="27">
        <v>5672.27</v>
      </c>
      <c r="M175" s="27"/>
      <c r="N175" s="7" t="s">
        <v>549</v>
      </c>
    </row>
    <row r="176" spans="1:14" ht="41.1" customHeight="1">
      <c r="A176" s="210">
        <v>2</v>
      </c>
      <c r="B176" s="190" t="s">
        <v>531</v>
      </c>
      <c r="C176" s="190" t="s">
        <v>492</v>
      </c>
      <c r="D176" s="210" t="s">
        <v>455</v>
      </c>
      <c r="E176" s="210" t="s">
        <v>498</v>
      </c>
      <c r="F176" s="7" t="s">
        <v>444</v>
      </c>
      <c r="G176" s="60">
        <f t="shared" si="25"/>
        <v>14866.775</v>
      </c>
      <c r="H176" s="27">
        <v>2973.355</v>
      </c>
      <c r="I176" s="27">
        <v>2973.355</v>
      </c>
      <c r="J176" s="27">
        <v>2973.355</v>
      </c>
      <c r="K176" s="27">
        <v>2973.355</v>
      </c>
      <c r="L176" s="27">
        <v>2973.355</v>
      </c>
      <c r="M176" s="27"/>
      <c r="N176" s="190" t="s">
        <v>549</v>
      </c>
    </row>
    <row r="177" spans="1:16" ht="38.65" customHeight="1">
      <c r="A177" s="210"/>
      <c r="B177" s="190"/>
      <c r="C177" s="190"/>
      <c r="D177" s="210"/>
      <c r="E177" s="210"/>
      <c r="F177" s="7" t="s">
        <v>541</v>
      </c>
      <c r="G177" s="60">
        <f t="shared" si="25"/>
        <v>4440.7250000000004</v>
      </c>
      <c r="H177" s="27">
        <v>888.14499999999998</v>
      </c>
      <c r="I177" s="27">
        <v>888.14499999999998</v>
      </c>
      <c r="J177" s="27">
        <v>888.14499999999998</v>
      </c>
      <c r="K177" s="27">
        <v>888.14499999999998</v>
      </c>
      <c r="L177" s="27">
        <v>888.14499999999998</v>
      </c>
      <c r="M177" s="27"/>
      <c r="N177" s="190"/>
    </row>
    <row r="178" spans="1:16" ht="35.450000000000003" customHeight="1">
      <c r="A178" s="210">
        <v>3</v>
      </c>
      <c r="B178" s="190" t="s">
        <v>531</v>
      </c>
      <c r="C178" s="190" t="s">
        <v>493</v>
      </c>
      <c r="D178" s="210" t="s">
        <v>455</v>
      </c>
      <c r="E178" s="210" t="s">
        <v>498</v>
      </c>
      <c r="F178" s="7" t="s">
        <v>444</v>
      </c>
      <c r="G178" s="60">
        <f t="shared" si="25"/>
        <v>41850.990000000005</v>
      </c>
      <c r="H178" s="27">
        <v>8370.1980000000003</v>
      </c>
      <c r="I178" s="27">
        <v>8370.1980000000003</v>
      </c>
      <c r="J178" s="27">
        <v>8370.1980000000003</v>
      </c>
      <c r="K178" s="27">
        <v>8370.1980000000003</v>
      </c>
      <c r="L178" s="27">
        <v>8370.1980000000003</v>
      </c>
      <c r="M178" s="27"/>
      <c r="N178" s="190" t="s">
        <v>549</v>
      </c>
    </row>
    <row r="179" spans="1:16" ht="38.65" customHeight="1">
      <c r="A179" s="210"/>
      <c r="B179" s="190"/>
      <c r="C179" s="190"/>
      <c r="D179" s="210"/>
      <c r="E179" s="210"/>
      <c r="F179" s="7" t="s">
        <v>541</v>
      </c>
      <c r="G179" s="60">
        <f t="shared" si="25"/>
        <v>12555.2</v>
      </c>
      <c r="H179" s="27">
        <v>2511</v>
      </c>
      <c r="I179" s="27">
        <v>2511.0500000000002</v>
      </c>
      <c r="J179" s="27">
        <v>2511.0500000000002</v>
      </c>
      <c r="K179" s="27">
        <v>2511.0500000000002</v>
      </c>
      <c r="L179" s="27">
        <v>2511.0500000000002</v>
      </c>
      <c r="M179" s="27"/>
      <c r="N179" s="190"/>
    </row>
    <row r="180" spans="1:16" ht="31.7" customHeight="1">
      <c r="A180" s="210">
        <v>4</v>
      </c>
      <c r="B180" s="190" t="s">
        <v>531</v>
      </c>
      <c r="C180" s="190" t="s">
        <v>494</v>
      </c>
      <c r="D180" s="210" t="s">
        <v>455</v>
      </c>
      <c r="E180" s="210" t="s">
        <v>498</v>
      </c>
      <c r="F180" s="7" t="s">
        <v>444</v>
      </c>
      <c r="G180" s="60">
        <f t="shared" si="25"/>
        <v>83473.100000000006</v>
      </c>
      <c r="H180" s="27">
        <v>16694.599999999999</v>
      </c>
      <c r="I180" s="27">
        <v>16694.7</v>
      </c>
      <c r="J180" s="27">
        <v>16694.599999999999</v>
      </c>
      <c r="K180" s="27">
        <v>16694.599999999999</v>
      </c>
      <c r="L180" s="27">
        <v>16694.599999999999</v>
      </c>
      <c r="M180" s="27"/>
      <c r="N180" s="190" t="s">
        <v>549</v>
      </c>
    </row>
    <row r="181" spans="1:16" ht="41.1" customHeight="1">
      <c r="A181" s="210"/>
      <c r="B181" s="190"/>
      <c r="C181" s="190"/>
      <c r="D181" s="210"/>
      <c r="E181" s="210"/>
      <c r="F181" s="7" t="s">
        <v>541</v>
      </c>
      <c r="G181" s="60">
        <f t="shared" si="25"/>
        <v>25041.9</v>
      </c>
      <c r="H181" s="27">
        <v>5008.38</v>
      </c>
      <c r="I181" s="27">
        <v>5008.38</v>
      </c>
      <c r="J181" s="27">
        <v>5008.38</v>
      </c>
      <c r="K181" s="27">
        <v>5008.38</v>
      </c>
      <c r="L181" s="27">
        <v>5008.38</v>
      </c>
      <c r="M181" s="27"/>
      <c r="N181" s="190"/>
    </row>
    <row r="182" spans="1:16" ht="41.1" customHeight="1">
      <c r="A182" s="210">
        <v>5</v>
      </c>
      <c r="B182" s="190" t="s">
        <v>531</v>
      </c>
      <c r="C182" s="190" t="s">
        <v>495</v>
      </c>
      <c r="D182" s="210" t="s">
        <v>455</v>
      </c>
      <c r="E182" s="210" t="s">
        <v>498</v>
      </c>
      <c r="F182" s="7" t="s">
        <v>444</v>
      </c>
      <c r="G182" s="60">
        <f t="shared" si="25"/>
        <v>3585.65</v>
      </c>
      <c r="H182" s="27">
        <v>717.13</v>
      </c>
      <c r="I182" s="27">
        <v>717.13</v>
      </c>
      <c r="J182" s="27">
        <v>717.13</v>
      </c>
      <c r="K182" s="27">
        <v>717.13</v>
      </c>
      <c r="L182" s="27">
        <v>717.13</v>
      </c>
      <c r="M182" s="27"/>
      <c r="N182" s="190" t="s">
        <v>549</v>
      </c>
    </row>
    <row r="183" spans="1:16" ht="31.7" customHeight="1">
      <c r="A183" s="210"/>
      <c r="B183" s="190"/>
      <c r="C183" s="190"/>
      <c r="D183" s="210"/>
      <c r="E183" s="210"/>
      <c r="F183" s="7" t="s">
        <v>541</v>
      </c>
      <c r="G183" s="60">
        <f t="shared" si="25"/>
        <v>1075.8799999999999</v>
      </c>
      <c r="H183" s="27">
        <v>215.17599999999999</v>
      </c>
      <c r="I183" s="27">
        <v>215.17599999999999</v>
      </c>
      <c r="J183" s="27">
        <v>215.17599999999999</v>
      </c>
      <c r="K183" s="27">
        <v>215.17599999999999</v>
      </c>
      <c r="L183" s="27">
        <v>215.17599999999999</v>
      </c>
      <c r="M183" s="27"/>
      <c r="N183" s="190"/>
    </row>
    <row r="184" spans="1:16" ht="41.1" customHeight="1">
      <c r="A184" s="210">
        <v>6</v>
      </c>
      <c r="B184" s="190" t="s">
        <v>531</v>
      </c>
      <c r="C184" s="190" t="s">
        <v>496</v>
      </c>
      <c r="D184" s="210" t="s">
        <v>455</v>
      </c>
      <c r="E184" s="210" t="s">
        <v>498</v>
      </c>
      <c r="F184" s="7" t="s">
        <v>444</v>
      </c>
      <c r="G184" s="60">
        <f t="shared" si="25"/>
        <v>39538.449999999997</v>
      </c>
      <c r="H184" s="27">
        <v>7907.69</v>
      </c>
      <c r="I184" s="27">
        <v>7907.69</v>
      </c>
      <c r="J184" s="27">
        <v>7907.69</v>
      </c>
      <c r="K184" s="27">
        <v>7907.69</v>
      </c>
      <c r="L184" s="27">
        <v>7907.69</v>
      </c>
      <c r="M184" s="27"/>
      <c r="N184" s="190" t="s">
        <v>549</v>
      </c>
    </row>
    <row r="185" spans="1:16" ht="28.35" customHeight="1">
      <c r="A185" s="210"/>
      <c r="B185" s="190"/>
      <c r="C185" s="190"/>
      <c r="D185" s="210"/>
      <c r="E185" s="210"/>
      <c r="F185" s="7" t="s">
        <v>541</v>
      </c>
      <c r="G185" s="60">
        <f t="shared" si="25"/>
        <v>11861.55</v>
      </c>
      <c r="H185" s="27">
        <v>2372.31</v>
      </c>
      <c r="I185" s="27">
        <v>2372.31</v>
      </c>
      <c r="J185" s="27">
        <v>2372.31</v>
      </c>
      <c r="K185" s="27">
        <v>2372.31</v>
      </c>
      <c r="L185" s="27">
        <v>2372.31</v>
      </c>
      <c r="M185" s="27"/>
      <c r="N185" s="190"/>
    </row>
    <row r="186" spans="1:16" ht="41.1" customHeight="1">
      <c r="A186" s="210">
        <v>7</v>
      </c>
      <c r="B186" s="190" t="s">
        <v>531</v>
      </c>
      <c r="C186" s="190" t="s">
        <v>497</v>
      </c>
      <c r="D186" s="210" t="s">
        <v>455</v>
      </c>
      <c r="E186" s="210" t="s">
        <v>498</v>
      </c>
      <c r="F186" s="7" t="s">
        <v>444</v>
      </c>
      <c r="G186" s="60">
        <f t="shared" si="25"/>
        <v>5981.54</v>
      </c>
      <c r="H186" s="27">
        <v>1196.308</v>
      </c>
      <c r="I186" s="27">
        <v>1196.308</v>
      </c>
      <c r="J186" s="27">
        <v>1196.308</v>
      </c>
      <c r="K186" s="27">
        <v>1196.308</v>
      </c>
      <c r="L186" s="27">
        <v>1196.308</v>
      </c>
      <c r="M186" s="27"/>
      <c r="N186" s="190" t="s">
        <v>549</v>
      </c>
    </row>
    <row r="187" spans="1:16" ht="60.95" customHeight="1">
      <c r="A187" s="210"/>
      <c r="B187" s="190"/>
      <c r="C187" s="190"/>
      <c r="D187" s="210"/>
      <c r="E187" s="210"/>
      <c r="F187" s="7" t="s">
        <v>541</v>
      </c>
      <c r="G187" s="60">
        <f t="shared" si="25"/>
        <v>1794.46</v>
      </c>
      <c r="H187" s="27">
        <v>358.892</v>
      </c>
      <c r="I187" s="27">
        <v>358.892</v>
      </c>
      <c r="J187" s="27">
        <v>358.892</v>
      </c>
      <c r="K187" s="27">
        <v>358.892</v>
      </c>
      <c r="L187" s="27">
        <v>358.892</v>
      </c>
      <c r="M187" s="27"/>
      <c r="N187" s="190"/>
    </row>
    <row r="188" spans="1:16" ht="33.4" customHeight="1">
      <c r="A188" s="210">
        <v>8</v>
      </c>
      <c r="B188" s="190" t="s">
        <v>531</v>
      </c>
      <c r="C188" s="210" t="s">
        <v>583</v>
      </c>
      <c r="D188" s="210" t="s">
        <v>455</v>
      </c>
      <c r="E188" s="210" t="s">
        <v>498</v>
      </c>
      <c r="F188" s="7" t="s">
        <v>444</v>
      </c>
      <c r="G188" s="60">
        <f>SUM(H188:L188)</f>
        <v>5449.8149999999996</v>
      </c>
      <c r="H188" s="27">
        <v>1089.963</v>
      </c>
      <c r="I188" s="27">
        <v>1089.963</v>
      </c>
      <c r="J188" s="27">
        <v>1089.963</v>
      </c>
      <c r="K188" s="27">
        <v>1089.963</v>
      </c>
      <c r="L188" s="27">
        <v>1089.963</v>
      </c>
      <c r="M188" s="27"/>
      <c r="N188" s="7"/>
    </row>
    <row r="189" spans="1:16" ht="91.7" customHeight="1">
      <c r="A189" s="210"/>
      <c r="B189" s="190"/>
      <c r="C189" s="210"/>
      <c r="D189" s="210"/>
      <c r="E189" s="210"/>
      <c r="F189" s="7" t="s">
        <v>541</v>
      </c>
      <c r="G189" s="60">
        <f>SUM(H189:L189)</f>
        <v>1816.605</v>
      </c>
      <c r="H189" s="27">
        <v>363.32100000000003</v>
      </c>
      <c r="I189" s="27">
        <v>363.32100000000003</v>
      </c>
      <c r="J189" s="27">
        <v>363.32100000000003</v>
      </c>
      <c r="K189" s="27">
        <v>363.32100000000003</v>
      </c>
      <c r="L189" s="27">
        <v>363.32100000000003</v>
      </c>
      <c r="M189" s="27"/>
      <c r="N189" s="7"/>
      <c r="P189" s="18"/>
    </row>
    <row r="190" spans="1:16" ht="25.5">
      <c r="A190" s="210">
        <v>9</v>
      </c>
      <c r="B190" s="190" t="s">
        <v>531</v>
      </c>
      <c r="C190" s="210" t="s">
        <v>584</v>
      </c>
      <c r="D190" s="210" t="s">
        <v>455</v>
      </c>
      <c r="E190" s="210" t="s">
        <v>498</v>
      </c>
      <c r="F190" s="7" t="s">
        <v>444</v>
      </c>
      <c r="G190" s="60">
        <f>SUM(H190:L190)</f>
        <v>1131.0255</v>
      </c>
      <c r="H190" s="27">
        <v>226.20509999999999</v>
      </c>
      <c r="I190" s="27">
        <v>226.20509999999999</v>
      </c>
      <c r="J190" s="27">
        <v>226.20509999999999</v>
      </c>
      <c r="K190" s="27">
        <v>226.20509999999999</v>
      </c>
      <c r="L190" s="27">
        <v>226.20509999999999</v>
      </c>
      <c r="M190" s="27"/>
      <c r="N190" s="7"/>
    </row>
    <row r="191" spans="1:16">
      <c r="A191" s="210"/>
      <c r="B191" s="190"/>
      <c r="C191" s="210"/>
      <c r="D191" s="210"/>
      <c r="E191" s="210"/>
      <c r="F191" s="7" t="s">
        <v>541</v>
      </c>
      <c r="G191" s="60">
        <f>SUM(H191:L191)</f>
        <v>377.00850000000003</v>
      </c>
      <c r="H191" s="27">
        <v>75.401700000000005</v>
      </c>
      <c r="I191" s="27">
        <v>75.401700000000005</v>
      </c>
      <c r="J191" s="27">
        <v>75.401700000000005</v>
      </c>
      <c r="K191" s="27">
        <v>75.401700000000005</v>
      </c>
      <c r="L191" s="27">
        <v>75.401700000000005</v>
      </c>
      <c r="M191" s="27"/>
      <c r="N191" s="7"/>
    </row>
    <row r="192" spans="1:16" ht="38.25">
      <c r="A192" s="8">
        <v>10</v>
      </c>
      <c r="B192" s="7" t="s">
        <v>531</v>
      </c>
      <c r="C192" s="7" t="s">
        <v>426</v>
      </c>
      <c r="D192" s="8" t="s">
        <v>421</v>
      </c>
      <c r="E192" s="8" t="s">
        <v>498</v>
      </c>
      <c r="F192" s="7" t="s">
        <v>444</v>
      </c>
      <c r="G192" s="60">
        <f>SUM(H192:L192)</f>
        <v>10500</v>
      </c>
      <c r="H192" s="27"/>
      <c r="I192" s="27"/>
      <c r="J192" s="27"/>
      <c r="K192" s="27"/>
      <c r="L192" s="27">
        <v>10500</v>
      </c>
      <c r="M192" s="27"/>
      <c r="N192" s="7" t="s">
        <v>549</v>
      </c>
    </row>
    <row r="193" spans="1:15">
      <c r="A193" s="8"/>
      <c r="B193" s="7"/>
      <c r="C193" s="7" t="s">
        <v>543</v>
      </c>
      <c r="D193" s="8"/>
      <c r="E193" s="8"/>
      <c r="F193" s="7"/>
      <c r="G193" s="27">
        <f>G186+G184+G182+G180+G178+G176+G174+G188+G190+G192</f>
        <v>300897.77549999993</v>
      </c>
      <c r="H193" s="27">
        <f t="shared" ref="G193:L194" si="26">H186+H184+H182+H180+H178+H176+H174+H188+H190</f>
        <v>58079.535100000001</v>
      </c>
      <c r="I193" s="27">
        <f t="shared" si="26"/>
        <v>58079.635100000007</v>
      </c>
      <c r="J193" s="27">
        <f t="shared" si="26"/>
        <v>58079.535100000001</v>
      </c>
      <c r="K193" s="27">
        <f t="shared" si="26"/>
        <v>58079.535100000001</v>
      </c>
      <c r="L193" s="27">
        <f>L186+L184+L182+L180+L178+L176+L174+L188+L190+L192</f>
        <v>68579.535100000008</v>
      </c>
      <c r="M193" s="27"/>
      <c r="N193" s="11"/>
    </row>
    <row r="194" spans="1:15">
      <c r="A194" s="8"/>
      <c r="B194" s="7"/>
      <c r="C194" s="7" t="s">
        <v>544</v>
      </c>
      <c r="D194" s="8"/>
      <c r="E194" s="8"/>
      <c r="F194" s="7"/>
      <c r="G194" s="27">
        <f t="shared" si="26"/>
        <v>87324.678499999995</v>
      </c>
      <c r="H194" s="27">
        <f t="shared" si="26"/>
        <v>17464.895700000001</v>
      </c>
      <c r="I194" s="27">
        <f t="shared" si="26"/>
        <v>17464.9457</v>
      </c>
      <c r="J194" s="27">
        <f t="shared" si="26"/>
        <v>17464.9457</v>
      </c>
      <c r="K194" s="27">
        <f t="shared" si="26"/>
        <v>17464.9457</v>
      </c>
      <c r="L194" s="27">
        <f t="shared" si="26"/>
        <v>17464.9457</v>
      </c>
      <c r="M194" s="27"/>
      <c r="N194" s="11"/>
      <c r="O194" s="18"/>
    </row>
    <row r="195" spans="1:15">
      <c r="A195" s="26"/>
      <c r="B195" s="7"/>
      <c r="C195" s="7" t="s">
        <v>545</v>
      </c>
      <c r="D195" s="5"/>
      <c r="E195" s="5"/>
      <c r="F195" s="5"/>
      <c r="G195" s="37"/>
      <c r="H195" s="37"/>
      <c r="I195" s="37"/>
      <c r="J195" s="37"/>
      <c r="K195" s="37"/>
      <c r="L195" s="37"/>
      <c r="M195" s="37"/>
      <c r="N195" s="5"/>
    </row>
    <row r="196" spans="1:15">
      <c r="A196" s="188" t="s">
        <v>122</v>
      </c>
      <c r="B196" s="188"/>
      <c r="C196" s="188"/>
      <c r="D196" s="188"/>
      <c r="E196" s="188"/>
      <c r="F196" s="188"/>
      <c r="G196" s="188"/>
      <c r="H196" s="188"/>
      <c r="I196" s="188"/>
      <c r="J196" s="188"/>
      <c r="K196" s="188"/>
      <c r="L196" s="188"/>
      <c r="M196" s="188"/>
      <c r="N196" s="188"/>
    </row>
    <row r="197" spans="1:15" ht="51">
      <c r="A197" s="8">
        <v>1</v>
      </c>
      <c r="B197" s="5" t="s">
        <v>531</v>
      </c>
      <c r="C197" s="154" t="s">
        <v>500</v>
      </c>
      <c r="D197" s="8">
        <v>2011</v>
      </c>
      <c r="E197" s="8" t="s">
        <v>133</v>
      </c>
      <c r="F197" s="7" t="s">
        <v>444</v>
      </c>
      <c r="G197" s="60">
        <f t="shared" ref="G197:G207" si="27">SUM(H197:L197)</f>
        <v>1500</v>
      </c>
      <c r="H197" s="43">
        <v>1500</v>
      </c>
      <c r="I197" s="29"/>
      <c r="J197" s="29"/>
      <c r="K197" s="29"/>
      <c r="L197" s="29"/>
      <c r="M197" s="29"/>
      <c r="N197" s="8" t="s">
        <v>549</v>
      </c>
    </row>
    <row r="198" spans="1:15" ht="25.7" customHeight="1">
      <c r="A198" s="8"/>
      <c r="B198" s="7"/>
      <c r="C198" s="7" t="s">
        <v>543</v>
      </c>
      <c r="D198" s="8"/>
      <c r="E198" s="8"/>
      <c r="F198" s="7"/>
      <c r="G198" s="27">
        <f>G197</f>
        <v>1500</v>
      </c>
      <c r="H198" s="27">
        <f>H197</f>
        <v>1500</v>
      </c>
      <c r="I198" s="27"/>
      <c r="J198" s="27"/>
      <c r="K198" s="27"/>
      <c r="L198" s="27"/>
      <c r="M198" s="27"/>
      <c r="N198" s="11"/>
    </row>
    <row r="199" spans="1:15" ht="23.1" customHeight="1">
      <c r="A199" s="8"/>
      <c r="B199" s="7"/>
      <c r="C199" s="8" t="s">
        <v>581</v>
      </c>
      <c r="D199" s="8"/>
      <c r="E199" s="8"/>
      <c r="F199" s="7"/>
      <c r="G199" s="27"/>
      <c r="H199" s="27"/>
      <c r="I199" s="27"/>
      <c r="J199" s="27"/>
      <c r="K199" s="27"/>
      <c r="L199" s="27"/>
      <c r="M199" s="27"/>
      <c r="N199" s="11"/>
      <c r="O199" s="18"/>
    </row>
    <row r="200" spans="1:15">
      <c r="A200" s="8"/>
      <c r="B200" s="5"/>
      <c r="C200" s="155" t="s">
        <v>127</v>
      </c>
      <c r="D200" s="8"/>
      <c r="E200" s="8"/>
      <c r="F200" s="7"/>
      <c r="G200" s="58">
        <f>G198+G199</f>
        <v>1500</v>
      </c>
      <c r="H200" s="58">
        <f>H198+H199</f>
        <v>1500</v>
      </c>
      <c r="I200" s="29"/>
      <c r="J200" s="29"/>
      <c r="K200" s="29"/>
      <c r="L200" s="29"/>
      <c r="M200" s="29"/>
      <c r="N200" s="8"/>
    </row>
    <row r="201" spans="1:15">
      <c r="A201" s="218" t="s">
        <v>126</v>
      </c>
      <c r="B201" s="222"/>
      <c r="C201" s="222"/>
      <c r="D201" s="222"/>
      <c r="E201" s="222"/>
      <c r="F201" s="222"/>
      <c r="G201" s="222"/>
      <c r="H201" s="222"/>
      <c r="I201" s="222"/>
      <c r="J201" s="222"/>
      <c r="K201" s="222"/>
      <c r="L201" s="222"/>
      <c r="M201" s="222"/>
      <c r="N201" s="223"/>
    </row>
    <row r="202" spans="1:15" ht="60" customHeight="1">
      <c r="A202" s="8">
        <v>1</v>
      </c>
      <c r="B202" s="5" t="s">
        <v>531</v>
      </c>
      <c r="C202" s="5" t="s">
        <v>501</v>
      </c>
      <c r="D202" s="8" t="s">
        <v>455</v>
      </c>
      <c r="E202" s="8" t="s">
        <v>134</v>
      </c>
      <c r="F202" s="8" t="s">
        <v>580</v>
      </c>
      <c r="G202" s="60">
        <f t="shared" si="27"/>
        <v>5160</v>
      </c>
      <c r="H202" s="43">
        <v>1032</v>
      </c>
      <c r="I202" s="43">
        <v>1032</v>
      </c>
      <c r="J202" s="43">
        <v>1032</v>
      </c>
      <c r="K202" s="43">
        <v>1032</v>
      </c>
      <c r="L202" s="43">
        <v>1032</v>
      </c>
      <c r="M202" s="43"/>
      <c r="N202" s="8" t="s">
        <v>549</v>
      </c>
    </row>
    <row r="203" spans="1:15" ht="55.5" customHeight="1">
      <c r="A203" s="8">
        <v>2</v>
      </c>
      <c r="B203" s="5" t="s">
        <v>531</v>
      </c>
      <c r="C203" s="5" t="s">
        <v>502</v>
      </c>
      <c r="D203" s="8" t="s">
        <v>455</v>
      </c>
      <c r="E203" s="8" t="s">
        <v>134</v>
      </c>
      <c r="F203" s="8" t="s">
        <v>580</v>
      </c>
      <c r="G203" s="60">
        <f t="shared" si="27"/>
        <v>2620</v>
      </c>
      <c r="H203" s="43">
        <f>300+1120</f>
        <v>1420</v>
      </c>
      <c r="I203" s="43">
        <v>300</v>
      </c>
      <c r="J203" s="43">
        <v>300</v>
      </c>
      <c r="K203" s="43">
        <v>300</v>
      </c>
      <c r="L203" s="43">
        <v>300</v>
      </c>
      <c r="M203" s="43"/>
      <c r="N203" s="8" t="s">
        <v>549</v>
      </c>
    </row>
    <row r="204" spans="1:15" ht="51">
      <c r="A204" s="8">
        <v>3</v>
      </c>
      <c r="B204" s="5" t="s">
        <v>531</v>
      </c>
      <c r="C204" s="5" t="s">
        <v>503</v>
      </c>
      <c r="D204" s="8" t="s">
        <v>442</v>
      </c>
      <c r="E204" s="8" t="s">
        <v>134</v>
      </c>
      <c r="F204" s="8" t="s">
        <v>444</v>
      </c>
      <c r="G204" s="60">
        <f t="shared" si="27"/>
        <v>960</v>
      </c>
      <c r="H204" s="43">
        <v>480</v>
      </c>
      <c r="I204" s="43">
        <v>480</v>
      </c>
      <c r="J204" s="43"/>
      <c r="K204" s="43"/>
      <c r="L204" s="43"/>
      <c r="M204" s="43"/>
      <c r="N204" s="8" t="s">
        <v>549</v>
      </c>
    </row>
    <row r="205" spans="1:15" ht="38.25">
      <c r="A205" s="8">
        <v>4</v>
      </c>
      <c r="B205" s="5" t="s">
        <v>531</v>
      </c>
      <c r="C205" s="5" t="s">
        <v>504</v>
      </c>
      <c r="D205" s="8" t="s">
        <v>443</v>
      </c>
      <c r="E205" s="8" t="s">
        <v>134</v>
      </c>
      <c r="F205" s="8" t="s">
        <v>444</v>
      </c>
      <c r="G205" s="60">
        <f t="shared" si="27"/>
        <v>6750</v>
      </c>
      <c r="H205" s="43"/>
      <c r="I205" s="43">
        <v>3650</v>
      </c>
      <c r="J205" s="43">
        <f>600+2500</f>
        <v>3100</v>
      </c>
      <c r="K205" s="43"/>
      <c r="L205" s="43"/>
      <c r="M205" s="43"/>
      <c r="N205" s="8" t="s">
        <v>549</v>
      </c>
    </row>
    <row r="206" spans="1:15" ht="38.25">
      <c r="A206" s="8">
        <v>5</v>
      </c>
      <c r="B206" s="5" t="s">
        <v>531</v>
      </c>
      <c r="C206" s="5" t="s">
        <v>505</v>
      </c>
      <c r="D206" s="8" t="s">
        <v>455</v>
      </c>
      <c r="E206" s="8" t="s">
        <v>134</v>
      </c>
      <c r="F206" s="8" t="s">
        <v>444</v>
      </c>
      <c r="G206" s="60">
        <f t="shared" si="27"/>
        <v>9500</v>
      </c>
      <c r="H206" s="43">
        <v>2100</v>
      </c>
      <c r="I206" s="43">
        <v>3200</v>
      </c>
      <c r="J206" s="43">
        <v>2000</v>
      </c>
      <c r="K206" s="43">
        <v>1200</v>
      </c>
      <c r="L206" s="43">
        <v>1000</v>
      </c>
      <c r="M206" s="43"/>
      <c r="N206" s="8" t="s">
        <v>549</v>
      </c>
    </row>
    <row r="207" spans="1:15" ht="51">
      <c r="A207" s="8">
        <v>6</v>
      </c>
      <c r="B207" s="5" t="s">
        <v>531</v>
      </c>
      <c r="C207" s="5" t="s">
        <v>506</v>
      </c>
      <c r="D207" s="8">
        <v>2011</v>
      </c>
      <c r="E207" s="8" t="s">
        <v>134</v>
      </c>
      <c r="F207" s="8" t="s">
        <v>444</v>
      </c>
      <c r="G207" s="60">
        <f t="shared" si="27"/>
        <v>600</v>
      </c>
      <c r="H207" s="29"/>
      <c r="I207" s="43">
        <v>600</v>
      </c>
      <c r="J207" s="29"/>
      <c r="K207" s="29"/>
      <c r="L207" s="29"/>
      <c r="M207" s="29"/>
      <c r="N207" s="8" t="s">
        <v>549</v>
      </c>
    </row>
    <row r="208" spans="1:15">
      <c r="A208" s="8"/>
      <c r="B208" s="5"/>
      <c r="C208" s="7" t="s">
        <v>543</v>
      </c>
      <c r="D208" s="8"/>
      <c r="E208" s="8"/>
      <c r="F208" s="8"/>
      <c r="G208" s="60">
        <f t="shared" ref="G208:L208" si="28">G207+G206+G205+G204</f>
        <v>17810</v>
      </c>
      <c r="H208" s="60">
        <f t="shared" si="28"/>
        <v>2580</v>
      </c>
      <c r="I208" s="60">
        <f t="shared" si="28"/>
        <v>7930</v>
      </c>
      <c r="J208" s="60">
        <f t="shared" si="28"/>
        <v>5100</v>
      </c>
      <c r="K208" s="60">
        <f t="shared" si="28"/>
        <v>1200</v>
      </c>
      <c r="L208" s="60">
        <f t="shared" si="28"/>
        <v>1000</v>
      </c>
      <c r="M208" s="60"/>
      <c r="N208" s="8"/>
    </row>
    <row r="209" spans="1:14">
      <c r="A209" s="8"/>
      <c r="B209" s="5"/>
      <c r="C209" s="8" t="s">
        <v>581</v>
      </c>
      <c r="D209" s="8"/>
      <c r="E209" s="8"/>
      <c r="F209" s="8"/>
      <c r="G209" s="60">
        <f t="shared" ref="G209:L209" si="29">G203+G202</f>
        <v>7780</v>
      </c>
      <c r="H209" s="60">
        <f t="shared" si="29"/>
        <v>2452</v>
      </c>
      <c r="I209" s="60">
        <f t="shared" si="29"/>
        <v>1332</v>
      </c>
      <c r="J209" s="60">
        <f t="shared" si="29"/>
        <v>1332</v>
      </c>
      <c r="K209" s="60">
        <f t="shared" si="29"/>
        <v>1332</v>
      </c>
      <c r="L209" s="60">
        <f t="shared" si="29"/>
        <v>1332</v>
      </c>
      <c r="M209" s="60"/>
      <c r="N209" s="8"/>
    </row>
    <row r="210" spans="1:14">
      <c r="A210" s="8"/>
      <c r="B210" s="5"/>
      <c r="C210" s="6" t="s">
        <v>127</v>
      </c>
      <c r="D210" s="8"/>
      <c r="E210" s="8"/>
      <c r="F210" s="8"/>
      <c r="G210" s="58">
        <f t="shared" ref="G210:L210" si="30">G208+G209</f>
        <v>25590</v>
      </c>
      <c r="H210" s="58">
        <f t="shared" si="30"/>
        <v>5032</v>
      </c>
      <c r="I210" s="58">
        <f t="shared" si="30"/>
        <v>9262</v>
      </c>
      <c r="J210" s="58">
        <f t="shared" si="30"/>
        <v>6432</v>
      </c>
      <c r="K210" s="58">
        <f t="shared" si="30"/>
        <v>2532</v>
      </c>
      <c r="L210" s="58">
        <f t="shared" si="30"/>
        <v>2332</v>
      </c>
      <c r="M210" s="58"/>
      <c r="N210" s="8"/>
    </row>
    <row r="211" spans="1:14">
      <c r="A211" s="218" t="s">
        <v>125</v>
      </c>
      <c r="B211" s="219"/>
      <c r="C211" s="219"/>
      <c r="D211" s="219"/>
      <c r="E211" s="219"/>
      <c r="F211" s="219"/>
      <c r="G211" s="219"/>
      <c r="H211" s="219"/>
      <c r="I211" s="219"/>
      <c r="J211" s="219"/>
      <c r="K211" s="219"/>
      <c r="L211" s="219"/>
      <c r="M211" s="219"/>
      <c r="N211" s="220"/>
    </row>
    <row r="212" spans="1:14" ht="140.25">
      <c r="A212" s="8">
        <v>1</v>
      </c>
      <c r="B212" s="5" t="s">
        <v>531</v>
      </c>
      <c r="C212" s="5" t="s">
        <v>58</v>
      </c>
      <c r="D212" s="8">
        <v>2015</v>
      </c>
      <c r="E212" s="8" t="s">
        <v>121</v>
      </c>
      <c r="F212" s="8" t="s">
        <v>580</v>
      </c>
      <c r="G212" s="60">
        <v>335</v>
      </c>
      <c r="H212" s="29"/>
      <c r="I212" s="29"/>
      <c r="J212" s="29"/>
      <c r="K212" s="29"/>
      <c r="L212" s="43">
        <v>335</v>
      </c>
      <c r="M212" s="43"/>
      <c r="N212" s="8" t="s">
        <v>549</v>
      </c>
    </row>
    <row r="213" spans="1:14">
      <c r="A213" s="8"/>
      <c r="B213" s="5"/>
      <c r="C213" s="7" t="s">
        <v>543</v>
      </c>
      <c r="D213" s="8"/>
      <c r="E213" s="8"/>
      <c r="F213" s="8"/>
      <c r="G213" s="60"/>
      <c r="H213" s="29"/>
      <c r="I213" s="29"/>
      <c r="J213" s="29"/>
      <c r="K213" s="29"/>
      <c r="L213" s="43"/>
      <c r="M213" s="43"/>
      <c r="N213" s="8"/>
    </row>
    <row r="214" spans="1:14">
      <c r="A214" s="8"/>
      <c r="B214" s="5"/>
      <c r="C214" s="158" t="s">
        <v>581</v>
      </c>
      <c r="D214" s="8"/>
      <c r="E214" s="8"/>
      <c r="F214" s="8"/>
      <c r="G214" s="60">
        <v>335</v>
      </c>
      <c r="H214" s="29"/>
      <c r="I214" s="29"/>
      <c r="J214" s="29"/>
      <c r="K214" s="29"/>
      <c r="L214" s="43">
        <v>335</v>
      </c>
      <c r="M214" s="43"/>
      <c r="N214" s="8"/>
    </row>
    <row r="215" spans="1:14">
      <c r="A215" s="8"/>
      <c r="B215" s="5"/>
      <c r="C215" s="159" t="s">
        <v>128</v>
      </c>
      <c r="D215" s="8"/>
      <c r="E215" s="8"/>
      <c r="F215" s="8"/>
      <c r="G215" s="58">
        <f>G214</f>
        <v>335</v>
      </c>
      <c r="H215" s="29"/>
      <c r="I215" s="29"/>
      <c r="J215" s="29"/>
      <c r="K215" s="29"/>
      <c r="L215" s="29">
        <f>L214</f>
        <v>335</v>
      </c>
      <c r="M215" s="29"/>
      <c r="N215" s="8"/>
    </row>
    <row r="216" spans="1:14">
      <c r="A216" s="218" t="s">
        <v>65</v>
      </c>
      <c r="B216" s="219"/>
      <c r="C216" s="219"/>
      <c r="D216" s="219"/>
      <c r="E216" s="219"/>
      <c r="F216" s="219"/>
      <c r="G216" s="219"/>
      <c r="H216" s="219"/>
      <c r="I216" s="219"/>
      <c r="J216" s="219"/>
      <c r="K216" s="219"/>
      <c r="L216" s="219"/>
      <c r="M216" s="219"/>
      <c r="N216" s="220"/>
    </row>
    <row r="217" spans="1:14">
      <c r="A217" s="8"/>
      <c r="B217" s="5"/>
      <c r="C217" s="159"/>
      <c r="D217" s="8"/>
      <c r="E217" s="8"/>
      <c r="F217" s="8"/>
      <c r="G217" s="58"/>
      <c r="H217" s="29"/>
      <c r="I217" s="29"/>
      <c r="J217" s="29"/>
      <c r="K217" s="29"/>
      <c r="L217" s="29"/>
      <c r="M217" s="29"/>
      <c r="N217" s="8"/>
    </row>
    <row r="218" spans="1:14" ht="156" customHeight="1">
      <c r="A218" s="214"/>
      <c r="B218" s="193"/>
      <c r="C218" s="216" t="s">
        <v>60</v>
      </c>
      <c r="D218" s="214">
        <v>2016</v>
      </c>
      <c r="E218" s="214" t="s">
        <v>67</v>
      </c>
      <c r="F218" s="8" t="s">
        <v>68</v>
      </c>
      <c r="G218" s="162">
        <v>6000</v>
      </c>
      <c r="H218" s="29"/>
      <c r="I218" s="29"/>
      <c r="J218" s="29"/>
      <c r="K218" s="156"/>
      <c r="L218" s="29"/>
      <c r="M218" s="163">
        <v>6000</v>
      </c>
      <c r="N218" s="8" t="s">
        <v>70</v>
      </c>
    </row>
    <row r="219" spans="1:14" ht="19.5" customHeight="1">
      <c r="A219" s="215"/>
      <c r="B219" s="194"/>
      <c r="C219" s="217"/>
      <c r="D219" s="215"/>
      <c r="E219" s="215"/>
      <c r="F219" s="8" t="s">
        <v>69</v>
      </c>
      <c r="G219" s="162">
        <v>1000</v>
      </c>
      <c r="H219" s="29"/>
      <c r="I219" s="29"/>
      <c r="J219" s="29"/>
      <c r="K219" s="156"/>
      <c r="L219" s="29"/>
      <c r="M219" s="163">
        <v>1000</v>
      </c>
      <c r="N219" s="8"/>
    </row>
    <row r="220" spans="1:14">
      <c r="A220" s="8"/>
      <c r="B220" s="5"/>
      <c r="C220" s="7" t="s">
        <v>543</v>
      </c>
      <c r="D220" s="8"/>
      <c r="E220" s="8"/>
      <c r="F220" s="8"/>
      <c r="G220" s="162">
        <v>6000</v>
      </c>
      <c r="H220" s="29"/>
      <c r="I220" s="29"/>
      <c r="J220" s="29"/>
      <c r="K220" s="29"/>
      <c r="L220" s="29"/>
      <c r="M220" s="162">
        <v>6000</v>
      </c>
      <c r="N220" s="8"/>
    </row>
    <row r="221" spans="1:14">
      <c r="A221" s="8"/>
      <c r="B221" s="5"/>
      <c r="C221" s="158" t="s">
        <v>581</v>
      </c>
      <c r="D221" s="8"/>
      <c r="E221" s="8"/>
      <c r="F221" s="8"/>
      <c r="G221" s="162">
        <v>1000</v>
      </c>
      <c r="H221" s="29"/>
      <c r="I221" s="29"/>
      <c r="J221" s="29"/>
      <c r="K221" s="29"/>
      <c r="L221" s="29"/>
      <c r="M221" s="162">
        <v>1000</v>
      </c>
      <c r="N221" s="8"/>
    </row>
    <row r="222" spans="1:14">
      <c r="A222" s="8"/>
      <c r="B222" s="5"/>
      <c r="C222" s="159" t="s">
        <v>64</v>
      </c>
      <c r="D222" s="8"/>
      <c r="E222" s="8"/>
      <c r="F222" s="8"/>
      <c r="G222" s="162">
        <v>7000</v>
      </c>
      <c r="H222" s="164"/>
      <c r="I222" s="164"/>
      <c r="J222" s="164"/>
      <c r="K222" s="164"/>
      <c r="L222" s="164"/>
      <c r="M222" s="162">
        <v>7000</v>
      </c>
      <c r="N222" s="8"/>
    </row>
    <row r="223" spans="1:14" ht="20.25" customHeight="1">
      <c r="A223" s="8"/>
      <c r="B223" s="5"/>
      <c r="C223" s="154" t="s">
        <v>543</v>
      </c>
      <c r="D223" s="8"/>
      <c r="E223" s="8"/>
      <c r="F223" s="8"/>
      <c r="G223" s="29">
        <f t="shared" ref="G223:M223" si="31">G213+G208+G198+G220</f>
        <v>25310</v>
      </c>
      <c r="H223" s="29">
        <f t="shared" si="31"/>
        <v>4080</v>
      </c>
      <c r="I223" s="29">
        <f t="shared" si="31"/>
        <v>7930</v>
      </c>
      <c r="J223" s="29">
        <f t="shared" si="31"/>
        <v>5100</v>
      </c>
      <c r="K223" s="29">
        <f t="shared" si="31"/>
        <v>1200</v>
      </c>
      <c r="L223" s="29">
        <f t="shared" si="31"/>
        <v>1000</v>
      </c>
      <c r="M223" s="29">
        <f t="shared" si="31"/>
        <v>6000</v>
      </c>
      <c r="N223" s="29"/>
    </row>
    <row r="224" spans="1:14">
      <c r="A224" s="8"/>
      <c r="B224" s="5"/>
      <c r="C224" s="154" t="s">
        <v>581</v>
      </c>
      <c r="D224" s="8"/>
      <c r="E224" s="8"/>
      <c r="F224" s="8"/>
      <c r="G224" s="156">
        <f>G214+G209+G199+G221</f>
        <v>9115</v>
      </c>
      <c r="H224" s="156">
        <f t="shared" ref="H224:M224" si="32">H214+H209+H199+H221</f>
        <v>2452</v>
      </c>
      <c r="I224" s="156">
        <f t="shared" si="32"/>
        <v>1332</v>
      </c>
      <c r="J224" s="156">
        <f t="shared" si="32"/>
        <v>1332</v>
      </c>
      <c r="K224" s="156">
        <f t="shared" si="32"/>
        <v>1332</v>
      </c>
      <c r="L224" s="156">
        <f t="shared" si="32"/>
        <v>1667</v>
      </c>
      <c r="M224" s="156">
        <f t="shared" si="32"/>
        <v>1000</v>
      </c>
      <c r="N224" s="11"/>
    </row>
    <row r="225" spans="1:15" ht="25.5">
      <c r="A225" s="8"/>
      <c r="B225" s="5"/>
      <c r="C225" s="155" t="s">
        <v>129</v>
      </c>
      <c r="D225" s="8"/>
      <c r="E225" s="8"/>
      <c r="F225" s="8"/>
      <c r="G225" s="29">
        <f>G215+G210+G200+G222</f>
        <v>34425</v>
      </c>
      <c r="H225" s="29">
        <f t="shared" ref="H225:M225" si="33">H215+H210+H200+H222</f>
        <v>6532</v>
      </c>
      <c r="I225" s="29">
        <f t="shared" si="33"/>
        <v>9262</v>
      </c>
      <c r="J225" s="29">
        <f t="shared" si="33"/>
        <v>6432</v>
      </c>
      <c r="K225" s="29">
        <f t="shared" si="33"/>
        <v>2532</v>
      </c>
      <c r="L225" s="29">
        <f t="shared" si="33"/>
        <v>2667</v>
      </c>
      <c r="M225" s="29">
        <f t="shared" si="33"/>
        <v>7000</v>
      </c>
      <c r="N225" s="11"/>
    </row>
    <row r="226" spans="1:15">
      <c r="A226" s="8"/>
      <c r="B226" s="5"/>
      <c r="C226" s="155" t="s">
        <v>552</v>
      </c>
      <c r="D226" s="8"/>
      <c r="E226" s="8"/>
      <c r="F226" s="8"/>
      <c r="G226" s="50">
        <f t="shared" ref="G226:M226" si="34">G227+G228+G229</f>
        <v>581210.41659999988</v>
      </c>
      <c r="H226" s="50">
        <f t="shared" si="34"/>
        <v>110329.9569</v>
      </c>
      <c r="I226" s="50">
        <f t="shared" si="34"/>
        <v>106743.36330000001</v>
      </c>
      <c r="J226" s="50">
        <f t="shared" si="34"/>
        <v>99562.680800000016</v>
      </c>
      <c r="K226" s="50">
        <f t="shared" si="34"/>
        <v>96034.580800000011</v>
      </c>
      <c r="L226" s="50">
        <f t="shared" si="34"/>
        <v>161539.83480000001</v>
      </c>
      <c r="M226" s="50">
        <f t="shared" si="34"/>
        <v>7000</v>
      </c>
      <c r="N226" s="29"/>
    </row>
    <row r="227" spans="1:15">
      <c r="A227" s="49"/>
      <c r="B227" s="22"/>
      <c r="C227" s="160" t="s">
        <v>562</v>
      </c>
      <c r="D227" s="36"/>
      <c r="E227" s="35"/>
      <c r="F227" s="59"/>
      <c r="G227" s="66">
        <f t="shared" ref="G227:M227" si="35">G223+G193+G169+G141+G130+G122+G114+G85+G63+G52+G41+G32+G19+G163</f>
        <v>468759.11865703453</v>
      </c>
      <c r="H227" s="66">
        <f t="shared" si="35"/>
        <v>86452.475262362568</v>
      </c>
      <c r="I227" s="66">
        <f t="shared" si="35"/>
        <v>84871.528849674913</v>
      </c>
      <c r="J227" s="66">
        <f t="shared" si="35"/>
        <v>77250.36889646019</v>
      </c>
      <c r="K227" s="66">
        <f t="shared" si="35"/>
        <v>75178.512089399301</v>
      </c>
      <c r="L227" s="66">
        <f t="shared" si="35"/>
        <v>139006.23355913768</v>
      </c>
      <c r="M227" s="66">
        <f t="shared" si="35"/>
        <v>6000</v>
      </c>
      <c r="N227" s="49"/>
    </row>
    <row r="228" spans="1:15">
      <c r="A228" s="49"/>
      <c r="B228" s="22"/>
      <c r="C228" s="160" t="s">
        <v>582</v>
      </c>
      <c r="D228" s="36"/>
      <c r="E228" s="35"/>
      <c r="F228" s="59"/>
      <c r="G228" s="66">
        <f t="shared" ref="G228:M228" si="36">G224+G194+G170+G164+G142+G131+G123+G115+G86+G64+G53+G42+G33+G20</f>
        <v>112446.02794296539</v>
      </c>
      <c r="H228" s="66">
        <f t="shared" si="36"/>
        <v>23877.481637637433</v>
      </c>
      <c r="I228" s="66">
        <f t="shared" si="36"/>
        <v>21869.384450325098</v>
      </c>
      <c r="J228" s="66">
        <f t="shared" si="36"/>
        <v>22309.491903539823</v>
      </c>
      <c r="K228" s="66">
        <f t="shared" si="36"/>
        <v>20856.068710600706</v>
      </c>
      <c r="L228" s="66">
        <f t="shared" si="36"/>
        <v>22533.601240862325</v>
      </c>
      <c r="M228" s="66">
        <f t="shared" si="36"/>
        <v>1000</v>
      </c>
      <c r="N228" s="49"/>
    </row>
    <row r="229" spans="1:15">
      <c r="A229" s="49"/>
      <c r="B229" s="22"/>
      <c r="C229" s="160" t="s">
        <v>553</v>
      </c>
      <c r="D229" s="36"/>
      <c r="E229" s="35"/>
      <c r="F229" s="59"/>
      <c r="G229" s="59">
        <f>G171+G165+G143+G132+G124+G116+G87+G65+G43+G34+G21+G54</f>
        <v>5.27</v>
      </c>
      <c r="H229" s="59">
        <f t="shared" ref="H229:M229" si="37">H171+H165+H143+H132+H124+H116+H87+H65+H43+H34+H21+H54</f>
        <v>0</v>
      </c>
      <c r="I229" s="59">
        <f t="shared" si="37"/>
        <v>2.4500000000000002</v>
      </c>
      <c r="J229" s="59">
        <f t="shared" si="37"/>
        <v>2.82</v>
      </c>
      <c r="K229" s="59">
        <f t="shared" si="37"/>
        <v>0</v>
      </c>
      <c r="L229" s="59">
        <f t="shared" si="37"/>
        <v>0</v>
      </c>
      <c r="M229" s="59">
        <f t="shared" si="37"/>
        <v>0</v>
      </c>
      <c r="N229" s="49"/>
    </row>
    <row r="230" spans="1:15">
      <c r="C230" s="161"/>
      <c r="G230" s="51"/>
      <c r="H230" s="51"/>
      <c r="I230" s="51"/>
      <c r="J230" s="51"/>
      <c r="K230" s="51"/>
      <c r="L230" s="51"/>
      <c r="M230" s="51"/>
      <c r="N230" s="51"/>
    </row>
    <row r="231" spans="1:15" ht="86.25" customHeight="1">
      <c r="G231" s="18"/>
      <c r="H231" s="18"/>
      <c r="I231" s="18"/>
      <c r="J231" s="18"/>
      <c r="K231" s="18"/>
      <c r="L231" s="18"/>
      <c r="M231" s="18"/>
      <c r="N231" s="18"/>
    </row>
    <row r="232" spans="1:15" s="83" customFormat="1" ht="18.75">
      <c r="B232" s="221" t="s">
        <v>585</v>
      </c>
      <c r="C232" s="221"/>
      <c r="D232" s="221"/>
      <c r="E232" s="75"/>
      <c r="F232" s="75"/>
      <c r="G232" s="186"/>
      <c r="H232" s="186"/>
      <c r="I232" s="186"/>
      <c r="K232" s="149" t="s">
        <v>422</v>
      </c>
    </row>
    <row r="233" spans="1:15">
      <c r="G233" s="38"/>
      <c r="H233" s="38"/>
      <c r="I233" s="38"/>
      <c r="J233" s="38"/>
      <c r="K233" s="38"/>
      <c r="L233" s="38"/>
      <c r="M233" s="38"/>
      <c r="N233" s="38"/>
      <c r="O233" s="38"/>
    </row>
    <row r="234" spans="1:15">
      <c r="G234" s="38"/>
      <c r="H234" s="38"/>
      <c r="I234" s="38"/>
      <c r="J234" s="38"/>
      <c r="K234" s="38"/>
      <c r="L234" s="38"/>
      <c r="M234" s="38"/>
      <c r="N234" s="38"/>
      <c r="O234" s="57"/>
    </row>
    <row r="235" spans="1:15">
      <c r="G235" s="38"/>
      <c r="H235" s="38"/>
      <c r="I235" s="38"/>
      <c r="J235" s="38"/>
      <c r="K235" s="38"/>
      <c r="L235" s="38"/>
      <c r="M235" s="38"/>
      <c r="N235" s="38"/>
      <c r="O235" s="57"/>
    </row>
    <row r="236" spans="1:15">
      <c r="G236" s="38"/>
      <c r="H236" s="38"/>
      <c r="I236" s="38"/>
      <c r="J236" s="38"/>
      <c r="K236" s="38"/>
      <c r="L236" s="38"/>
      <c r="M236" s="38"/>
      <c r="N236" s="38"/>
      <c r="O236" s="57"/>
    </row>
    <row r="237" spans="1:15">
      <c r="G237" s="71"/>
      <c r="H237" s="38"/>
      <c r="I237" s="38"/>
      <c r="J237" s="38"/>
      <c r="K237" s="38"/>
      <c r="L237" s="38"/>
      <c r="M237" s="38"/>
      <c r="N237" s="38"/>
      <c r="O237" s="57"/>
    </row>
    <row r="238" spans="1:15">
      <c r="G238" s="38"/>
      <c r="H238" s="38"/>
      <c r="I238" s="38"/>
      <c r="J238" s="38"/>
      <c r="K238" s="38"/>
      <c r="L238" s="38"/>
      <c r="M238" s="38"/>
      <c r="N238" s="38"/>
      <c r="O238" s="38"/>
    </row>
    <row r="239" spans="1:15">
      <c r="G239" s="38"/>
      <c r="H239" s="38"/>
      <c r="I239" s="38"/>
      <c r="J239" s="38"/>
      <c r="K239" s="38"/>
      <c r="L239" s="38"/>
      <c r="M239" s="38"/>
      <c r="N239" s="38"/>
      <c r="O239" s="38"/>
    </row>
    <row r="240" spans="1:15">
      <c r="G240" s="38"/>
      <c r="H240" s="38"/>
      <c r="I240" s="38"/>
      <c r="J240" s="38"/>
      <c r="K240" s="38"/>
      <c r="L240" s="38"/>
      <c r="M240" s="38"/>
      <c r="N240" s="38"/>
      <c r="O240" s="38"/>
    </row>
    <row r="241" spans="7:15">
      <c r="G241" s="38"/>
      <c r="H241" s="38"/>
      <c r="I241" s="38"/>
      <c r="J241" s="38"/>
      <c r="K241" s="38"/>
      <c r="L241" s="38"/>
      <c r="M241" s="38"/>
      <c r="N241" s="38"/>
      <c r="O241" s="38"/>
    </row>
    <row r="242" spans="7:15">
      <c r="G242" s="38"/>
      <c r="H242" s="38"/>
      <c r="I242" s="38"/>
      <c r="J242" s="38"/>
      <c r="K242" s="38"/>
      <c r="L242" s="38"/>
      <c r="M242" s="38"/>
      <c r="N242" s="38"/>
      <c r="O242" s="38"/>
    </row>
    <row r="243" spans="7:15">
      <c r="G243" s="38"/>
      <c r="H243" s="38"/>
      <c r="I243" s="38"/>
      <c r="J243" s="38"/>
      <c r="K243" s="38"/>
      <c r="L243" s="38"/>
      <c r="M243" s="38"/>
      <c r="N243" s="38"/>
      <c r="O243" s="38"/>
    </row>
    <row r="244" spans="7:15">
      <c r="G244" s="38"/>
      <c r="H244" s="38"/>
      <c r="I244" s="38"/>
      <c r="J244" s="38"/>
      <c r="K244" s="38"/>
      <c r="L244" s="38"/>
      <c r="M244" s="38"/>
      <c r="N244" s="38"/>
      <c r="O244" s="38"/>
    </row>
    <row r="245" spans="7:15">
      <c r="G245" s="38"/>
      <c r="H245" s="38"/>
      <c r="I245" s="38"/>
      <c r="J245" s="69"/>
      <c r="K245" s="57"/>
      <c r="L245" s="38"/>
      <c r="M245" s="38"/>
      <c r="N245" s="38"/>
      <c r="O245" s="38"/>
    </row>
    <row r="246" spans="7:15">
      <c r="G246" s="38"/>
      <c r="H246" s="38"/>
      <c r="I246" s="38"/>
      <c r="J246" s="72"/>
      <c r="K246" s="38"/>
      <c r="L246" s="38"/>
      <c r="M246" s="38"/>
      <c r="N246" s="38"/>
      <c r="O246" s="38"/>
    </row>
    <row r="247" spans="7:15">
      <c r="G247" s="38"/>
      <c r="H247" s="38"/>
      <c r="I247" s="38"/>
      <c r="J247" s="69"/>
      <c r="K247" s="38"/>
      <c r="L247" s="38"/>
      <c r="M247" s="38"/>
      <c r="N247" s="38"/>
      <c r="O247" s="38"/>
    </row>
    <row r="248" spans="7:15">
      <c r="G248" s="38"/>
      <c r="H248" s="38"/>
      <c r="I248" s="38"/>
      <c r="J248" s="72"/>
      <c r="K248" s="57"/>
      <c r="L248" s="38"/>
      <c r="M248" s="38"/>
      <c r="N248" s="38"/>
      <c r="O248" s="38"/>
    </row>
    <row r="249" spans="7:15">
      <c r="G249" s="38"/>
      <c r="H249" s="38"/>
      <c r="I249" s="38"/>
      <c r="J249" s="72"/>
      <c r="K249" s="38"/>
      <c r="L249" s="38"/>
      <c r="M249" s="38"/>
      <c r="N249" s="38"/>
      <c r="O249" s="38"/>
    </row>
    <row r="250" spans="7:15">
      <c r="G250" s="38"/>
      <c r="H250" s="38"/>
      <c r="I250" s="38"/>
      <c r="J250" s="72"/>
      <c r="K250" s="57"/>
      <c r="L250" s="38"/>
      <c r="M250" s="38"/>
      <c r="N250" s="38"/>
      <c r="O250" s="38"/>
    </row>
    <row r="251" spans="7:15">
      <c r="G251" s="38"/>
      <c r="H251" s="38"/>
      <c r="I251" s="38"/>
      <c r="J251" s="72"/>
      <c r="K251" s="38"/>
      <c r="L251" s="38"/>
      <c r="M251" s="38"/>
      <c r="N251" s="38"/>
      <c r="O251" s="38"/>
    </row>
    <row r="252" spans="7:15">
      <c r="G252" s="38"/>
      <c r="H252" s="38"/>
      <c r="I252" s="38"/>
      <c r="J252" s="72"/>
      <c r="K252" s="57"/>
      <c r="L252" s="38"/>
      <c r="M252" s="38"/>
      <c r="N252" s="38"/>
      <c r="O252" s="38"/>
    </row>
    <row r="253" spans="7:15">
      <c r="G253" s="38"/>
      <c r="H253" s="38"/>
      <c r="I253" s="38"/>
      <c r="J253" s="73"/>
      <c r="K253" s="38"/>
      <c r="L253" s="38"/>
      <c r="M253" s="38"/>
      <c r="N253" s="38"/>
      <c r="O253" s="38"/>
    </row>
    <row r="254" spans="7:15">
      <c r="G254" s="38"/>
      <c r="H254" s="38"/>
      <c r="I254" s="38"/>
      <c r="J254" s="72"/>
      <c r="K254" s="57"/>
      <c r="L254" s="38"/>
      <c r="M254" s="38"/>
      <c r="N254" s="38"/>
      <c r="O254" s="38"/>
    </row>
    <row r="255" spans="7:15">
      <c r="G255" s="38"/>
      <c r="H255" s="38"/>
      <c r="I255" s="38"/>
      <c r="J255" s="72"/>
      <c r="K255" s="38"/>
      <c r="L255" s="38"/>
      <c r="M255" s="38"/>
      <c r="N255" s="38"/>
      <c r="O255" s="38"/>
    </row>
    <row r="256" spans="7:15">
      <c r="G256" s="38"/>
      <c r="H256" s="38"/>
      <c r="I256" s="38"/>
      <c r="J256" s="72"/>
      <c r="K256" s="57"/>
      <c r="L256" s="38"/>
      <c r="M256" s="38"/>
      <c r="N256" s="38"/>
      <c r="O256" s="38"/>
    </row>
    <row r="257" spans="7:15">
      <c r="G257" s="38"/>
      <c r="H257" s="38"/>
      <c r="I257" s="38"/>
      <c r="J257" s="73"/>
      <c r="K257" s="38"/>
      <c r="L257" s="38"/>
      <c r="M257" s="38"/>
      <c r="N257" s="38"/>
      <c r="O257" s="38"/>
    </row>
    <row r="258" spans="7:15">
      <c r="G258" s="38"/>
      <c r="H258" s="38"/>
      <c r="I258" s="38"/>
      <c r="J258" s="72"/>
      <c r="K258" s="57"/>
      <c r="L258" s="38"/>
      <c r="M258" s="38"/>
      <c r="N258" s="38"/>
      <c r="O258" s="38"/>
    </row>
    <row r="259" spans="7:15">
      <c r="G259" s="38"/>
      <c r="H259" s="38"/>
      <c r="I259" s="38"/>
      <c r="J259" s="72"/>
      <c r="K259" s="38"/>
      <c r="L259" s="38"/>
      <c r="M259" s="38"/>
      <c r="N259" s="38"/>
      <c r="O259" s="38"/>
    </row>
    <row r="260" spans="7:15">
      <c r="G260" s="38"/>
      <c r="H260" s="38"/>
      <c r="I260" s="38"/>
      <c r="J260" s="72"/>
      <c r="K260" s="57"/>
      <c r="L260" s="38"/>
      <c r="M260" s="38"/>
      <c r="N260" s="38"/>
      <c r="O260" s="38"/>
    </row>
    <row r="261" spans="7:15">
      <c r="G261" s="38"/>
      <c r="H261" s="38"/>
      <c r="I261" s="38"/>
      <c r="J261" s="72"/>
      <c r="K261" s="38"/>
      <c r="L261" s="38"/>
      <c r="M261" s="38"/>
      <c r="N261" s="38"/>
      <c r="O261" s="38"/>
    </row>
    <row r="262" spans="7:15">
      <c r="G262" s="38"/>
      <c r="H262" s="38"/>
      <c r="I262" s="38"/>
      <c r="J262" s="74"/>
      <c r="K262" s="57"/>
      <c r="L262" s="38"/>
      <c r="M262" s="38"/>
      <c r="N262" s="38"/>
      <c r="O262" s="38"/>
    </row>
    <row r="263" spans="7:15">
      <c r="G263" s="38"/>
      <c r="H263" s="38"/>
      <c r="I263" s="38"/>
      <c r="J263" s="38"/>
      <c r="K263" s="38"/>
      <c r="L263" s="38"/>
      <c r="M263" s="38"/>
      <c r="N263" s="38"/>
      <c r="O263" s="38"/>
    </row>
    <row r="264" spans="7:15">
      <c r="G264" s="38"/>
      <c r="H264" s="38"/>
      <c r="I264" s="38"/>
      <c r="J264" s="38"/>
      <c r="K264" s="38"/>
      <c r="L264" s="38"/>
      <c r="M264" s="38"/>
      <c r="N264" s="38"/>
      <c r="O264" s="38"/>
    </row>
    <row r="265" spans="7:15">
      <c r="G265" s="38"/>
      <c r="H265" s="38"/>
      <c r="I265" s="38"/>
      <c r="J265" s="38"/>
      <c r="K265" s="38"/>
      <c r="L265" s="38"/>
      <c r="M265" s="38"/>
      <c r="N265" s="38"/>
      <c r="O265" s="38"/>
    </row>
    <row r="266" spans="7:15">
      <c r="G266" s="38"/>
      <c r="H266" s="38"/>
      <c r="I266" s="38"/>
      <c r="J266" s="38"/>
      <c r="K266" s="38"/>
      <c r="L266" s="38"/>
      <c r="M266" s="38"/>
      <c r="N266" s="38"/>
      <c r="O266" s="38"/>
    </row>
    <row r="267" spans="7:15">
      <c r="G267" s="38"/>
      <c r="H267" s="38"/>
      <c r="I267" s="38"/>
      <c r="J267" s="38"/>
      <c r="K267" s="38"/>
      <c r="L267" s="38"/>
      <c r="M267" s="38"/>
      <c r="N267" s="38"/>
      <c r="O267" s="38"/>
    </row>
    <row r="268" spans="7:15">
      <c r="G268" s="38"/>
      <c r="H268" s="38"/>
      <c r="I268" s="38"/>
      <c r="J268" s="38"/>
      <c r="K268" s="38"/>
      <c r="L268" s="38"/>
      <c r="M268" s="38"/>
      <c r="N268" s="38"/>
      <c r="O268" s="38"/>
    </row>
    <row r="269" spans="7:15">
      <c r="G269" s="38"/>
      <c r="H269" s="38"/>
      <c r="I269" s="38"/>
      <c r="J269" s="38"/>
      <c r="K269" s="38"/>
      <c r="L269" s="38"/>
      <c r="M269" s="38"/>
      <c r="N269" s="38"/>
      <c r="O269" s="38"/>
    </row>
    <row r="270" spans="7:15">
      <c r="G270" s="38"/>
      <c r="H270" s="38"/>
      <c r="I270" s="38"/>
      <c r="J270" s="38"/>
      <c r="K270" s="38"/>
      <c r="L270" s="38"/>
      <c r="M270" s="38"/>
      <c r="N270" s="38"/>
      <c r="O270" s="38"/>
    </row>
  </sheetData>
  <mergeCells count="288">
    <mergeCell ref="C184:C185"/>
    <mergeCell ref="D184:D185"/>
    <mergeCell ref="A182:A183"/>
    <mergeCell ref="B186:B187"/>
    <mergeCell ref="B188:B189"/>
    <mergeCell ref="B232:D232"/>
    <mergeCell ref="G232:I232"/>
    <mergeCell ref="D188:D189"/>
    <mergeCell ref="D190:D191"/>
    <mergeCell ref="E188:E189"/>
    <mergeCell ref="E190:E191"/>
    <mergeCell ref="A211:N211"/>
    <mergeCell ref="A201:N201"/>
    <mergeCell ref="B190:B191"/>
    <mergeCell ref="A196:N196"/>
    <mergeCell ref="A190:A191"/>
    <mergeCell ref="E182:E183"/>
    <mergeCell ref="A184:A185"/>
    <mergeCell ref="B184:B185"/>
    <mergeCell ref="D186:D187"/>
    <mergeCell ref="A180:A181"/>
    <mergeCell ref="B180:B181"/>
    <mergeCell ref="C180:C181"/>
    <mergeCell ref="A218:A219"/>
    <mergeCell ref="A188:A189"/>
    <mergeCell ref="N182:N183"/>
    <mergeCell ref="C188:C189"/>
    <mergeCell ref="A186:A187"/>
    <mergeCell ref="D180:D181"/>
    <mergeCell ref="B218:B219"/>
    <mergeCell ref="C218:C219"/>
    <mergeCell ref="D218:D219"/>
    <mergeCell ref="C190:C191"/>
    <mergeCell ref="B182:B183"/>
    <mergeCell ref="C182:C183"/>
    <mergeCell ref="D182:D183"/>
    <mergeCell ref="A216:N216"/>
    <mergeCell ref="E186:E187"/>
    <mergeCell ref="N180:N181"/>
    <mergeCell ref="E218:E219"/>
    <mergeCell ref="N184:N185"/>
    <mergeCell ref="C186:C187"/>
    <mergeCell ref="E184:E185"/>
    <mergeCell ref="N186:N187"/>
    <mergeCell ref="C176:C177"/>
    <mergeCell ref="D176:D177"/>
    <mergeCell ref="E176:E177"/>
    <mergeCell ref="N176:N177"/>
    <mergeCell ref="E178:E179"/>
    <mergeCell ref="N178:N179"/>
    <mergeCell ref="C178:C179"/>
    <mergeCell ref="D178:D179"/>
    <mergeCell ref="E180:E181"/>
    <mergeCell ref="A173:N173"/>
    <mergeCell ref="E160:E161"/>
    <mergeCell ref="A176:A177"/>
    <mergeCell ref="B176:B177"/>
    <mergeCell ref="A178:A179"/>
    <mergeCell ref="B178:B179"/>
    <mergeCell ref="N152:N153"/>
    <mergeCell ref="D154:D155"/>
    <mergeCell ref="A158:A159"/>
    <mergeCell ref="C158:C159"/>
    <mergeCell ref="D158:D159"/>
    <mergeCell ref="A174:A175"/>
    <mergeCell ref="A160:A161"/>
    <mergeCell ref="C160:C161"/>
    <mergeCell ref="D160:D161"/>
    <mergeCell ref="A167:N167"/>
    <mergeCell ref="A156:A157"/>
    <mergeCell ref="B156:B161"/>
    <mergeCell ref="E156:E157"/>
    <mergeCell ref="N156:N157"/>
    <mergeCell ref="C156:C157"/>
    <mergeCell ref="D156:D157"/>
    <mergeCell ref="E158:E159"/>
    <mergeCell ref="N158:N159"/>
    <mergeCell ref="N160:N161"/>
    <mergeCell ref="D146:D147"/>
    <mergeCell ref="E146:E147"/>
    <mergeCell ref="D148:D149"/>
    <mergeCell ref="N146:N147"/>
    <mergeCell ref="A148:A149"/>
    <mergeCell ref="N154:N155"/>
    <mergeCell ref="E154:E155"/>
    <mergeCell ref="C152:C153"/>
    <mergeCell ref="D152:D153"/>
    <mergeCell ref="E152:E153"/>
    <mergeCell ref="C148:C149"/>
    <mergeCell ref="E148:E149"/>
    <mergeCell ref="N148:N149"/>
    <mergeCell ref="E150:E151"/>
    <mergeCell ref="N150:N151"/>
    <mergeCell ref="N139:N140"/>
    <mergeCell ref="A145:N145"/>
    <mergeCell ref="A146:A147"/>
    <mergeCell ref="B146:B149"/>
    <mergeCell ref="C146:C147"/>
    <mergeCell ref="A150:A151"/>
    <mergeCell ref="B150:B155"/>
    <mergeCell ref="C150:C151"/>
    <mergeCell ref="D150:D151"/>
    <mergeCell ref="A152:A153"/>
    <mergeCell ref="A154:A155"/>
    <mergeCell ref="C154:C155"/>
    <mergeCell ref="E135:E136"/>
    <mergeCell ref="A135:A136"/>
    <mergeCell ref="B135:B136"/>
    <mergeCell ref="C135:C136"/>
    <mergeCell ref="E137:E138"/>
    <mergeCell ref="A139:A140"/>
    <mergeCell ref="B139:B140"/>
    <mergeCell ref="C139:C140"/>
    <mergeCell ref="D139:D140"/>
    <mergeCell ref="E139:E140"/>
    <mergeCell ref="A137:A138"/>
    <mergeCell ref="B137:B138"/>
    <mergeCell ref="C137:C138"/>
    <mergeCell ref="D137:D138"/>
    <mergeCell ref="E108:E109"/>
    <mergeCell ref="A108:A109"/>
    <mergeCell ref="C108:C109"/>
    <mergeCell ref="D108:D109"/>
    <mergeCell ref="B110:B111"/>
    <mergeCell ref="A134:N134"/>
    <mergeCell ref="A126:N126"/>
    <mergeCell ref="N127:N128"/>
    <mergeCell ref="A128:A129"/>
    <mergeCell ref="B128:B129"/>
    <mergeCell ref="N100:N101"/>
    <mergeCell ref="N102:N103"/>
    <mergeCell ref="N104:N105"/>
    <mergeCell ref="N106:N107"/>
    <mergeCell ref="D135:D136"/>
    <mergeCell ref="A118:N118"/>
    <mergeCell ref="N119:N120"/>
    <mergeCell ref="A106:A107"/>
    <mergeCell ref="B119:B121"/>
    <mergeCell ref="N108:N109"/>
    <mergeCell ref="A102:A103"/>
    <mergeCell ref="C102:C103"/>
    <mergeCell ref="D102:D103"/>
    <mergeCell ref="E104:E105"/>
    <mergeCell ref="E102:E103"/>
    <mergeCell ref="A104:A105"/>
    <mergeCell ref="C104:C105"/>
    <mergeCell ref="D104:D105"/>
    <mergeCell ref="D100:D101"/>
    <mergeCell ref="E110:E111"/>
    <mergeCell ref="A110:A111"/>
    <mergeCell ref="N110:N111"/>
    <mergeCell ref="C110:C111"/>
    <mergeCell ref="D110:D111"/>
    <mergeCell ref="E94:E95"/>
    <mergeCell ref="C94:C95"/>
    <mergeCell ref="D94:D95"/>
    <mergeCell ref="C92:C93"/>
    <mergeCell ref="D92:D93"/>
    <mergeCell ref="D90:D91"/>
    <mergeCell ref="E90:E91"/>
    <mergeCell ref="A96:A97"/>
    <mergeCell ref="A100:A101"/>
    <mergeCell ref="A94:A95"/>
    <mergeCell ref="B94:B95"/>
    <mergeCell ref="A98:A99"/>
    <mergeCell ref="B98:B99"/>
    <mergeCell ref="E96:E97"/>
    <mergeCell ref="E98:E99"/>
    <mergeCell ref="E100:E101"/>
    <mergeCell ref="B100:B101"/>
    <mergeCell ref="C100:C101"/>
    <mergeCell ref="B96:B97"/>
    <mergeCell ref="C96:C97"/>
    <mergeCell ref="D96:D97"/>
    <mergeCell ref="C98:C99"/>
    <mergeCell ref="D98:D99"/>
    <mergeCell ref="A82:A83"/>
    <mergeCell ref="E92:E93"/>
    <mergeCell ref="A89:N89"/>
    <mergeCell ref="A90:A91"/>
    <mergeCell ref="B90:B91"/>
    <mergeCell ref="C90:C91"/>
    <mergeCell ref="A92:A93"/>
    <mergeCell ref="B92:B93"/>
    <mergeCell ref="D70:D71"/>
    <mergeCell ref="E78:E81"/>
    <mergeCell ref="A80:A81"/>
    <mergeCell ref="B80:B81"/>
    <mergeCell ref="C80:C81"/>
    <mergeCell ref="A78:A79"/>
    <mergeCell ref="B78:B79"/>
    <mergeCell ref="C78:C79"/>
    <mergeCell ref="D78:D81"/>
    <mergeCell ref="A76:A77"/>
    <mergeCell ref="N70:N71"/>
    <mergeCell ref="E74:E75"/>
    <mergeCell ref="N74:N75"/>
    <mergeCell ref="A74:A75"/>
    <mergeCell ref="B74:B75"/>
    <mergeCell ref="C74:C75"/>
    <mergeCell ref="A72:A73"/>
    <mergeCell ref="A70:A71"/>
    <mergeCell ref="B70:B71"/>
    <mergeCell ref="C70:C71"/>
    <mergeCell ref="E76:E77"/>
    <mergeCell ref="E72:E73"/>
    <mergeCell ref="A68:A69"/>
    <mergeCell ref="B68:B69"/>
    <mergeCell ref="C68:C69"/>
    <mergeCell ref="D68:D69"/>
    <mergeCell ref="E68:E69"/>
    <mergeCell ref="D72:D73"/>
    <mergeCell ref="D74:D75"/>
    <mergeCell ref="E70:E71"/>
    <mergeCell ref="B76:B77"/>
    <mergeCell ref="C76:C77"/>
    <mergeCell ref="D76:D77"/>
    <mergeCell ref="B17:B18"/>
    <mergeCell ref="C17:C18"/>
    <mergeCell ref="E28:E29"/>
    <mergeCell ref="A23:N23"/>
    <mergeCell ref="D24:D25"/>
    <mergeCell ref="E24:E25"/>
    <mergeCell ref="A28:A29"/>
    <mergeCell ref="N68:N69"/>
    <mergeCell ref="A61:A62"/>
    <mergeCell ref="C61:C62"/>
    <mergeCell ref="D61:D62"/>
    <mergeCell ref="E61:E62"/>
    <mergeCell ref="A67:N67"/>
    <mergeCell ref="A57:A58"/>
    <mergeCell ref="B57:B58"/>
    <mergeCell ref="C57:C58"/>
    <mergeCell ref="D57:D58"/>
    <mergeCell ref="A59:A60"/>
    <mergeCell ref="B59:B62"/>
    <mergeCell ref="C59:C60"/>
    <mergeCell ref="D59:D60"/>
    <mergeCell ref="E57:E58"/>
    <mergeCell ref="E59:E60"/>
    <mergeCell ref="C13:C14"/>
    <mergeCell ref="D13:D14"/>
    <mergeCell ref="E15:E16"/>
    <mergeCell ref="E17:E18"/>
    <mergeCell ref="A15:A16"/>
    <mergeCell ref="A12:N12"/>
    <mergeCell ref="E13:E14"/>
    <mergeCell ref="E46:E47"/>
    <mergeCell ref="A56:N56"/>
    <mergeCell ref="A24:A25"/>
    <mergeCell ref="E26:E27"/>
    <mergeCell ref="B38:B40"/>
    <mergeCell ref="A36:N36"/>
    <mergeCell ref="A45:N45"/>
    <mergeCell ref="B15:B16"/>
    <mergeCell ref="C15:C16"/>
    <mergeCell ref="D15:D16"/>
    <mergeCell ref="A17:A18"/>
    <mergeCell ref="D17:D18"/>
    <mergeCell ref="A46:A47"/>
    <mergeCell ref="B46:B47"/>
    <mergeCell ref="C46:C47"/>
    <mergeCell ref="D46:D47"/>
    <mergeCell ref="N15:N16"/>
    <mergeCell ref="C28:C29"/>
    <mergeCell ref="C26:C27"/>
    <mergeCell ref="D26:D27"/>
    <mergeCell ref="B24:B31"/>
    <mergeCell ref="A26:A27"/>
    <mergeCell ref="D28:D29"/>
    <mergeCell ref="C24:C25"/>
    <mergeCell ref="H1:N1"/>
    <mergeCell ref="C6:K6"/>
    <mergeCell ref="A8:A10"/>
    <mergeCell ref="B8:B10"/>
    <mergeCell ref="C8:C10"/>
    <mergeCell ref="F8:F10"/>
    <mergeCell ref="H3:N3"/>
    <mergeCell ref="N8:N10"/>
    <mergeCell ref="G9:G10"/>
    <mergeCell ref="G8:M8"/>
    <mergeCell ref="H9:M9"/>
    <mergeCell ref="D8:D10"/>
    <mergeCell ref="E8:E10"/>
    <mergeCell ref="I4:N4"/>
    <mergeCell ref="I5:N5"/>
    <mergeCell ref="A13:A14"/>
    <mergeCell ref="B13:B14"/>
  </mergeCells>
  <phoneticPr fontId="2" type="noConversion"/>
  <pageMargins left="0.59055118110236227" right="0.59055118110236227" top="0.78740157480314965" bottom="0.78740157480314965" header="0.51181102362204722" footer="0.51181102362204722"/>
  <pageSetup paperSize="9" scale="48" fitToHeight="6" orientation="portrait" r:id="rId1"/>
  <headerFooter alignWithMargins="0"/>
  <rowBreaks count="4" manualBreakCount="4">
    <brk id="35" max="16383" man="1"/>
    <brk id="55" max="16383" man="1"/>
    <brk id="117" max="16383" man="1"/>
    <brk id="217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IN460"/>
  <sheetViews>
    <sheetView view="pageBreakPreview" zoomScale="85" zoomScaleNormal="75" zoomScaleSheetLayoutView="85" workbookViewId="0">
      <selection activeCell="M12" sqref="M12"/>
    </sheetView>
  </sheetViews>
  <sheetFormatPr defaultRowHeight="12.75"/>
  <cols>
    <col min="1" max="1" width="4.375" style="85" customWidth="1"/>
    <col min="2" max="2" width="18.5" style="85" customWidth="1"/>
    <col min="3" max="3" width="13.125" style="85" customWidth="1"/>
    <col min="4" max="4" width="8.75" style="84" customWidth="1"/>
    <col min="5" max="5" width="10" style="84" customWidth="1"/>
    <col min="6" max="6" width="10.75" style="84" customWidth="1"/>
    <col min="7" max="7" width="13.625" style="84" customWidth="1"/>
    <col min="8" max="8" width="11.75" style="84" customWidth="1"/>
    <col min="9" max="9" width="9.375" style="84" customWidth="1"/>
    <col min="10" max="10" width="11.25" style="84" customWidth="1"/>
    <col min="11" max="11" width="10.25" style="84" customWidth="1"/>
    <col min="12" max="12" width="8.375" style="84" customWidth="1"/>
    <col min="13" max="14" width="9" style="84"/>
    <col min="15" max="15" width="11" style="85" customWidth="1"/>
    <col min="16" max="16" width="16.5" style="84" customWidth="1"/>
    <col min="17" max="16384" width="9" style="84"/>
  </cols>
  <sheetData>
    <row r="1" spans="1:16" ht="48.75" customHeight="1">
      <c r="J1" s="224" t="s">
        <v>653</v>
      </c>
      <c r="K1" s="225"/>
      <c r="L1" s="225"/>
      <c r="M1" s="225"/>
      <c r="N1" s="225"/>
      <c r="O1" s="225"/>
      <c r="P1" s="225"/>
    </row>
    <row r="3" spans="1:16" ht="60" customHeight="1">
      <c r="H3" s="86"/>
      <c r="J3" s="224" t="s">
        <v>658</v>
      </c>
      <c r="K3" s="231"/>
      <c r="L3" s="231"/>
      <c r="M3" s="231"/>
      <c r="N3" s="231"/>
      <c r="O3" s="231"/>
      <c r="P3" s="231"/>
    </row>
    <row r="4" spans="1:16" ht="14.25">
      <c r="M4" s="136"/>
      <c r="N4" s="136"/>
      <c r="O4" s="137"/>
      <c r="P4" s="136"/>
    </row>
    <row r="5" spans="1:16" ht="23.45" customHeight="1">
      <c r="A5" s="240" t="s">
        <v>63</v>
      </c>
      <c r="B5" s="240"/>
      <c r="C5" s="240"/>
      <c r="D5" s="240"/>
      <c r="E5" s="240"/>
      <c r="F5" s="240"/>
      <c r="G5" s="240"/>
      <c r="H5" s="240"/>
      <c r="I5" s="240"/>
      <c r="J5" s="240"/>
      <c r="K5" s="240"/>
      <c r="L5" s="240"/>
      <c r="M5" s="240"/>
      <c r="N5" s="240"/>
      <c r="O5" s="240"/>
      <c r="P5" s="240"/>
    </row>
    <row r="6" spans="1:16" ht="23.25" customHeight="1">
      <c r="A6" s="234" t="s">
        <v>420</v>
      </c>
      <c r="B6" s="234" t="s">
        <v>419</v>
      </c>
      <c r="C6" s="234" t="s">
        <v>389</v>
      </c>
      <c r="D6" s="234" t="s">
        <v>388</v>
      </c>
      <c r="E6" s="234"/>
      <c r="F6" s="234" t="s">
        <v>387</v>
      </c>
      <c r="G6" s="234" t="s">
        <v>386</v>
      </c>
      <c r="H6" s="234" t="s">
        <v>385</v>
      </c>
      <c r="I6" s="234" t="s">
        <v>384</v>
      </c>
      <c r="J6" s="245" t="s">
        <v>383</v>
      </c>
      <c r="K6" s="246"/>
      <c r="L6" s="246"/>
      <c r="M6" s="246"/>
      <c r="N6" s="246"/>
      <c r="O6" s="246"/>
      <c r="P6" s="247"/>
    </row>
    <row r="7" spans="1:16">
      <c r="A7" s="234"/>
      <c r="B7" s="234"/>
      <c r="C7" s="234"/>
      <c r="D7" s="234"/>
      <c r="E7" s="234"/>
      <c r="F7" s="234"/>
      <c r="G7" s="234"/>
      <c r="H7" s="234"/>
      <c r="I7" s="234"/>
      <c r="J7" s="248" t="s">
        <v>382</v>
      </c>
      <c r="K7" s="234" t="s">
        <v>381</v>
      </c>
      <c r="L7" s="234"/>
      <c r="M7" s="234"/>
      <c r="N7" s="234"/>
      <c r="O7" s="234"/>
      <c r="P7" s="234"/>
    </row>
    <row r="8" spans="1:16" ht="81" customHeight="1">
      <c r="A8" s="234"/>
      <c r="B8" s="234"/>
      <c r="C8" s="234"/>
      <c r="D8" s="78" t="s">
        <v>380</v>
      </c>
      <c r="E8" s="78" t="s">
        <v>379</v>
      </c>
      <c r="F8" s="234"/>
      <c r="G8" s="234"/>
      <c r="H8" s="234"/>
      <c r="I8" s="234"/>
      <c r="J8" s="248"/>
      <c r="K8" s="78" t="s">
        <v>378</v>
      </c>
      <c r="L8" s="78" t="s">
        <v>377</v>
      </c>
      <c r="M8" s="78" t="s">
        <v>376</v>
      </c>
      <c r="N8" s="78" t="s">
        <v>375</v>
      </c>
      <c r="O8" s="78" t="s">
        <v>374</v>
      </c>
      <c r="P8" s="78" t="s">
        <v>373</v>
      </c>
    </row>
    <row r="9" spans="1:16">
      <c r="A9" s="135">
        <v>1</v>
      </c>
      <c r="B9" s="135">
        <v>2</v>
      </c>
      <c r="C9" s="135">
        <v>3</v>
      </c>
      <c r="D9" s="135">
        <v>4</v>
      </c>
      <c r="E9" s="135">
        <v>5</v>
      </c>
      <c r="F9" s="135">
        <v>6</v>
      </c>
      <c r="G9" s="135">
        <v>7</v>
      </c>
      <c r="H9" s="135">
        <v>8</v>
      </c>
      <c r="I9" s="135">
        <v>9</v>
      </c>
      <c r="J9" s="135">
        <v>10</v>
      </c>
      <c r="K9" s="135">
        <v>11</v>
      </c>
      <c r="L9" s="135">
        <v>12</v>
      </c>
      <c r="M9" s="135">
        <v>13</v>
      </c>
      <c r="N9" s="135">
        <v>14</v>
      </c>
      <c r="O9" s="135">
        <v>15</v>
      </c>
      <c r="P9" s="135">
        <v>16</v>
      </c>
    </row>
    <row r="10" spans="1:16">
      <c r="A10" s="244" t="s">
        <v>525</v>
      </c>
      <c r="B10" s="244"/>
      <c r="C10" s="244"/>
      <c r="D10" s="244"/>
      <c r="E10" s="244"/>
      <c r="F10" s="244"/>
      <c r="G10" s="244"/>
      <c r="H10" s="244"/>
      <c r="I10" s="244"/>
      <c r="J10" s="244"/>
      <c r="K10" s="244"/>
      <c r="L10" s="244"/>
      <c r="M10" s="244"/>
      <c r="N10" s="244"/>
      <c r="O10" s="244"/>
      <c r="P10" s="244"/>
    </row>
    <row r="11" spans="1:16">
      <c r="A11" s="244" t="s">
        <v>75</v>
      </c>
      <c r="B11" s="244"/>
      <c r="C11" s="244"/>
      <c r="D11" s="244"/>
      <c r="E11" s="244"/>
      <c r="F11" s="244"/>
      <c r="G11" s="244"/>
      <c r="H11" s="244"/>
      <c r="I11" s="244"/>
      <c r="J11" s="244"/>
      <c r="K11" s="244"/>
      <c r="L11" s="244"/>
      <c r="M11" s="244"/>
      <c r="N11" s="244"/>
      <c r="O11" s="244"/>
      <c r="P11" s="244"/>
    </row>
    <row r="12" spans="1:16" ht="61.7" customHeight="1">
      <c r="A12" s="95">
        <v>1</v>
      </c>
      <c r="B12" s="226" t="s">
        <v>356</v>
      </c>
      <c r="C12" s="81" t="s">
        <v>372</v>
      </c>
      <c r="D12" s="81">
        <v>2011</v>
      </c>
      <c r="E12" s="95">
        <v>2011</v>
      </c>
      <c r="F12" s="81">
        <v>3.5</v>
      </c>
      <c r="G12" s="95">
        <v>550</v>
      </c>
      <c r="H12" s="81">
        <v>1.2</v>
      </c>
      <c r="I12" s="81">
        <v>2.5999999999999999E-2</v>
      </c>
      <c r="J12" s="114">
        <v>18.600000000000001</v>
      </c>
      <c r="K12" s="81"/>
      <c r="L12" s="81"/>
      <c r="M12" s="81">
        <v>0.02</v>
      </c>
      <c r="N12" s="81"/>
      <c r="O12" s="81">
        <v>6.8000000000000005E-2</v>
      </c>
      <c r="P12" s="81"/>
    </row>
    <row r="13" spans="1:16" ht="47.1" customHeight="1">
      <c r="A13" s="95">
        <v>2</v>
      </c>
      <c r="B13" s="226"/>
      <c r="C13" s="81" t="s">
        <v>371</v>
      </c>
      <c r="D13" s="81">
        <v>2011</v>
      </c>
      <c r="E13" s="95">
        <v>2011</v>
      </c>
      <c r="F13" s="81">
        <v>3.5</v>
      </c>
      <c r="G13" s="95">
        <v>550</v>
      </c>
      <c r="H13" s="81">
        <v>1.2</v>
      </c>
      <c r="I13" s="81">
        <v>2.4E-2</v>
      </c>
      <c r="J13" s="114">
        <v>17.2</v>
      </c>
      <c r="K13" s="114">
        <v>6.4999999999999997E-3</v>
      </c>
      <c r="L13" s="81"/>
      <c r="M13" s="81"/>
      <c r="N13" s="81"/>
      <c r="O13" s="81">
        <v>4.2999999999999997E-2</v>
      </c>
      <c r="P13" s="81"/>
    </row>
    <row r="14" spans="1:16" ht="44.65" customHeight="1">
      <c r="A14" s="95">
        <v>3</v>
      </c>
      <c r="B14" s="226"/>
      <c r="C14" s="81" t="s">
        <v>370</v>
      </c>
      <c r="D14" s="81">
        <v>2011</v>
      </c>
      <c r="E14" s="95">
        <v>2011</v>
      </c>
      <c r="F14" s="81">
        <v>3.5</v>
      </c>
      <c r="G14" s="95">
        <v>600</v>
      </c>
      <c r="H14" s="81">
        <v>1.2</v>
      </c>
      <c r="I14" s="81">
        <v>3.4000000000000002E-2</v>
      </c>
      <c r="J14" s="114">
        <v>24.6</v>
      </c>
      <c r="K14" s="81"/>
      <c r="L14" s="81"/>
      <c r="M14" s="81">
        <v>0.03</v>
      </c>
      <c r="N14" s="81"/>
      <c r="O14" s="81">
        <v>1.1999999999999999E-3</v>
      </c>
      <c r="P14" s="81"/>
    </row>
    <row r="15" spans="1:16" ht="45.4" customHeight="1">
      <c r="A15" s="95">
        <v>4</v>
      </c>
      <c r="B15" s="226"/>
      <c r="C15" s="81" t="s">
        <v>369</v>
      </c>
      <c r="D15" s="81">
        <v>2011</v>
      </c>
      <c r="E15" s="95">
        <v>2011</v>
      </c>
      <c r="F15" s="81">
        <v>3.5</v>
      </c>
      <c r="G15" s="95">
        <v>600</v>
      </c>
      <c r="H15" s="81">
        <v>1.2</v>
      </c>
      <c r="I15" s="81">
        <v>3.2000000000000001E-2</v>
      </c>
      <c r="J15" s="114">
        <v>22.9</v>
      </c>
      <c r="K15" s="81"/>
      <c r="L15" s="81"/>
      <c r="M15" s="81">
        <v>2.5000000000000001E-2</v>
      </c>
      <c r="N15" s="81"/>
      <c r="O15" s="81">
        <v>1E-3</v>
      </c>
      <c r="P15" s="81"/>
    </row>
    <row r="16" spans="1:16" ht="31.7" customHeight="1">
      <c r="A16" s="95">
        <v>5</v>
      </c>
      <c r="B16" s="226"/>
      <c r="C16" s="81" t="s">
        <v>368</v>
      </c>
      <c r="D16" s="81">
        <v>2011</v>
      </c>
      <c r="E16" s="95">
        <v>2011</v>
      </c>
      <c r="F16" s="81">
        <v>3.5</v>
      </c>
      <c r="G16" s="95">
        <v>600</v>
      </c>
      <c r="H16" s="81">
        <v>1.2</v>
      </c>
      <c r="I16" s="81">
        <v>2.8000000000000001E-2</v>
      </c>
      <c r="J16" s="114">
        <v>20.2</v>
      </c>
      <c r="K16" s="81"/>
      <c r="L16" s="81"/>
      <c r="M16" s="81">
        <v>0.02</v>
      </c>
      <c r="N16" s="81"/>
      <c r="O16" s="114">
        <v>0.08</v>
      </c>
      <c r="P16" s="81"/>
    </row>
    <row r="17" spans="1:16" ht="36.75" customHeight="1">
      <c r="A17" s="95">
        <v>6</v>
      </c>
      <c r="B17" s="226"/>
      <c r="C17" s="81" t="s">
        <v>360</v>
      </c>
      <c r="D17" s="95">
        <v>2012</v>
      </c>
      <c r="E17" s="95">
        <v>2012</v>
      </c>
      <c r="F17" s="81">
        <v>3.5</v>
      </c>
      <c r="G17" s="95">
        <v>600</v>
      </c>
      <c r="H17" s="81">
        <v>1.2</v>
      </c>
      <c r="I17" s="99" t="s">
        <v>367</v>
      </c>
      <c r="J17" s="114">
        <v>24.9</v>
      </c>
      <c r="K17" s="114">
        <v>1.0999999999999999E-2</v>
      </c>
      <c r="L17" s="99"/>
      <c r="M17" s="99"/>
      <c r="N17" s="99"/>
      <c r="O17" s="114" t="s">
        <v>366</v>
      </c>
      <c r="P17" s="81"/>
    </row>
    <row r="18" spans="1:16" ht="38.65" customHeight="1">
      <c r="A18" s="95">
        <v>7</v>
      </c>
      <c r="B18" s="226" t="s">
        <v>251</v>
      </c>
      <c r="C18" s="81" t="s">
        <v>365</v>
      </c>
      <c r="D18" s="95">
        <v>2011</v>
      </c>
      <c r="E18" s="95">
        <v>2014</v>
      </c>
      <c r="F18" s="81">
        <v>5</v>
      </c>
      <c r="G18" s="95">
        <v>15</v>
      </c>
      <c r="H18" s="81">
        <v>1.2</v>
      </c>
      <c r="I18" s="95" t="s">
        <v>364</v>
      </c>
      <c r="J18" s="116">
        <v>3.57</v>
      </c>
      <c r="K18" s="116">
        <v>4.0000000000000001E-3</v>
      </c>
      <c r="L18" s="95"/>
      <c r="M18" s="95"/>
      <c r="N18" s="95"/>
      <c r="O18" s="116">
        <v>2.8999999999999998E-3</v>
      </c>
      <c r="P18" s="81"/>
    </row>
    <row r="19" spans="1:16" ht="46.35" customHeight="1">
      <c r="A19" s="95">
        <v>8</v>
      </c>
      <c r="B19" s="226"/>
      <c r="C19" s="81" t="s">
        <v>363</v>
      </c>
      <c r="D19" s="95">
        <v>2011</v>
      </c>
      <c r="E19" s="95">
        <v>2012</v>
      </c>
      <c r="F19" s="81">
        <v>4</v>
      </c>
      <c r="G19" s="95">
        <v>220</v>
      </c>
      <c r="H19" s="81">
        <v>1.2</v>
      </c>
      <c r="I19" s="95">
        <v>6.0000000000000001E-3</v>
      </c>
      <c r="J19" s="116">
        <v>4.29</v>
      </c>
      <c r="K19" s="116">
        <v>5.1000000000000004E-3</v>
      </c>
      <c r="L19" s="95"/>
      <c r="M19" s="95"/>
      <c r="N19" s="95"/>
      <c r="O19" s="116">
        <v>3.5000000000000001E-3</v>
      </c>
      <c r="P19" s="81"/>
    </row>
    <row r="20" spans="1:16" ht="61.7" customHeight="1">
      <c r="A20" s="95">
        <v>9</v>
      </c>
      <c r="B20" s="81" t="s">
        <v>362</v>
      </c>
      <c r="C20" s="81" t="s">
        <v>361</v>
      </c>
      <c r="D20" s="95">
        <v>2012</v>
      </c>
      <c r="E20" s="95">
        <v>2013</v>
      </c>
      <c r="F20" s="81">
        <v>4</v>
      </c>
      <c r="G20" s="95">
        <v>28</v>
      </c>
      <c r="H20" s="81">
        <v>1.2</v>
      </c>
      <c r="I20" s="116">
        <v>4.4999999999999997E-3</v>
      </c>
      <c r="J20" s="116">
        <v>3.22</v>
      </c>
      <c r="K20" s="116">
        <v>3.8999999999999998E-3</v>
      </c>
      <c r="L20" s="95"/>
      <c r="M20" s="95"/>
      <c r="N20" s="95"/>
      <c r="O20" s="116">
        <v>2.5999999999999999E-3</v>
      </c>
      <c r="P20" s="81"/>
    </row>
    <row r="21" spans="1:16" ht="54" customHeight="1">
      <c r="A21" s="95">
        <v>10</v>
      </c>
      <c r="B21" s="81" t="s">
        <v>251</v>
      </c>
      <c r="C21" s="81" t="s">
        <v>360</v>
      </c>
      <c r="D21" s="95">
        <v>2012</v>
      </c>
      <c r="E21" s="95">
        <v>2012</v>
      </c>
      <c r="F21" s="81">
        <v>4</v>
      </c>
      <c r="G21" s="95">
        <v>15</v>
      </c>
      <c r="H21" s="81">
        <v>1.2</v>
      </c>
      <c r="I21" s="116">
        <v>0.01</v>
      </c>
      <c r="J21" s="116">
        <v>7.15</v>
      </c>
      <c r="K21" s="116">
        <v>8.6E-3</v>
      </c>
      <c r="L21" s="95"/>
      <c r="M21" s="95"/>
      <c r="N21" s="95"/>
      <c r="O21" s="116">
        <v>5.8099999999999999E-2</v>
      </c>
      <c r="P21" s="81"/>
    </row>
    <row r="22" spans="1:16" ht="33.4" customHeight="1">
      <c r="A22" s="95">
        <v>11</v>
      </c>
      <c r="B22" s="81"/>
      <c r="C22" s="81" t="s">
        <v>359</v>
      </c>
      <c r="D22" s="95">
        <v>2013</v>
      </c>
      <c r="E22" s="95">
        <v>2015</v>
      </c>
      <c r="F22" s="81">
        <v>4</v>
      </c>
      <c r="G22" s="95">
        <v>250</v>
      </c>
      <c r="H22" s="81" t="s">
        <v>358</v>
      </c>
      <c r="I22" s="116">
        <v>2.5000000000000001E-3</v>
      </c>
      <c r="J22" s="116">
        <v>1.79</v>
      </c>
      <c r="K22" s="116">
        <v>2.2000000000000001E-3</v>
      </c>
      <c r="L22" s="95"/>
      <c r="M22" s="95"/>
      <c r="N22" s="95"/>
      <c r="O22" s="116">
        <v>1.4500000000000001E-2</v>
      </c>
      <c r="P22" s="81"/>
    </row>
    <row r="23" spans="1:16" ht="34.35" customHeight="1">
      <c r="A23" s="95">
        <v>12</v>
      </c>
      <c r="B23" s="81"/>
      <c r="C23" s="81" t="s">
        <v>357</v>
      </c>
      <c r="D23" s="95">
        <v>2013</v>
      </c>
      <c r="E23" s="95">
        <v>2015</v>
      </c>
      <c r="F23" s="81">
        <v>4</v>
      </c>
      <c r="G23" s="95">
        <v>95</v>
      </c>
      <c r="H23" s="81">
        <v>1.2</v>
      </c>
      <c r="I23" s="116">
        <v>4.4999999999999997E-3</v>
      </c>
      <c r="J23" s="116">
        <v>3.22</v>
      </c>
      <c r="K23" s="116">
        <v>3.8999999999999998E-3</v>
      </c>
      <c r="L23" s="95"/>
      <c r="M23" s="95"/>
      <c r="N23" s="95"/>
      <c r="O23" s="116">
        <v>2.6200000000000001E-2</v>
      </c>
      <c r="P23" s="81"/>
    </row>
    <row r="24" spans="1:16">
      <c r="A24" s="77"/>
      <c r="B24" s="77" t="s">
        <v>439</v>
      </c>
      <c r="C24" s="77"/>
      <c r="D24" s="77"/>
      <c r="E24" s="77"/>
      <c r="F24" s="77"/>
      <c r="G24" s="77">
        <f>SUBTOTAL(9,G12:G23)</f>
        <v>4123</v>
      </c>
      <c r="H24" s="77"/>
      <c r="I24" s="77">
        <f>SUM(I12:I23)</f>
        <v>0.17150000000000004</v>
      </c>
      <c r="J24" s="77">
        <f>SUM(J12:J23)</f>
        <v>151.63999999999999</v>
      </c>
      <c r="K24" s="77">
        <f>SUM(K12:K23)</f>
        <v>4.5199999999999997E-2</v>
      </c>
      <c r="L24" s="77"/>
      <c r="M24" s="77">
        <f>SUM(M12:M23)</f>
        <v>9.5000000000000015E-2</v>
      </c>
      <c r="N24" s="77"/>
      <c r="O24" s="77">
        <f>SUM(O12:O23)</f>
        <v>0.30099999999999999</v>
      </c>
      <c r="P24" s="77"/>
    </row>
    <row r="25" spans="1:16">
      <c r="A25" s="230" t="s">
        <v>154</v>
      </c>
      <c r="B25" s="230"/>
      <c r="C25" s="230"/>
      <c r="D25" s="230"/>
      <c r="E25" s="230"/>
      <c r="F25" s="230"/>
      <c r="G25" s="230"/>
      <c r="H25" s="230"/>
      <c r="I25" s="230"/>
      <c r="J25" s="230"/>
      <c r="K25" s="230"/>
      <c r="L25" s="230"/>
      <c r="M25" s="230"/>
      <c r="N25" s="230"/>
      <c r="O25" s="230"/>
      <c r="P25" s="230"/>
    </row>
    <row r="26" spans="1:16" ht="38.25">
      <c r="A26" s="95">
        <v>1</v>
      </c>
      <c r="B26" s="124" t="s">
        <v>356</v>
      </c>
      <c r="C26" s="124" t="s">
        <v>355</v>
      </c>
      <c r="D26" s="95">
        <v>2013</v>
      </c>
      <c r="E26" s="95">
        <v>2013</v>
      </c>
      <c r="F26" s="95">
        <v>3.5</v>
      </c>
      <c r="G26" s="95">
        <v>600</v>
      </c>
      <c r="H26" s="95">
        <v>1.2</v>
      </c>
      <c r="I26" s="116">
        <v>1.06E-2</v>
      </c>
      <c r="J26" s="95">
        <v>7.58</v>
      </c>
      <c r="K26" s="116">
        <v>9.1400000000000006E-3</v>
      </c>
      <c r="L26" s="95"/>
      <c r="M26" s="95"/>
      <c r="N26" s="95"/>
      <c r="O26" s="116">
        <v>6.1600000000000002E-2</v>
      </c>
      <c r="P26" s="95"/>
    </row>
    <row r="27" spans="1:16">
      <c r="A27" s="77"/>
      <c r="B27" s="77" t="s">
        <v>439</v>
      </c>
      <c r="C27" s="77"/>
      <c r="D27" s="77"/>
      <c r="E27" s="77"/>
      <c r="F27" s="77"/>
      <c r="G27" s="77">
        <f>SUM(G26:G26)</f>
        <v>600</v>
      </c>
      <c r="H27" s="77"/>
      <c r="I27" s="77">
        <f>I26</f>
        <v>1.06E-2</v>
      </c>
      <c r="J27" s="77">
        <f>SUM(J26:J26)</f>
        <v>7.58</v>
      </c>
      <c r="K27" s="77">
        <f>SUM(K26:K26)</f>
        <v>9.1400000000000006E-3</v>
      </c>
      <c r="L27" s="77"/>
      <c r="M27" s="77"/>
      <c r="N27" s="77"/>
      <c r="O27" s="91">
        <f>SUM(O26:O26)</f>
        <v>6.1600000000000002E-2</v>
      </c>
      <c r="P27" s="77"/>
    </row>
    <row r="28" spans="1:16">
      <c r="A28" s="230" t="s">
        <v>115</v>
      </c>
      <c r="B28" s="230"/>
      <c r="C28" s="230"/>
      <c r="D28" s="230"/>
      <c r="E28" s="230"/>
      <c r="F28" s="230"/>
      <c r="G28" s="230"/>
      <c r="H28" s="230"/>
      <c r="I28" s="230"/>
      <c r="J28" s="230"/>
      <c r="K28" s="230"/>
      <c r="L28" s="230"/>
      <c r="M28" s="230"/>
      <c r="N28" s="230"/>
      <c r="O28" s="230"/>
      <c r="P28" s="230"/>
    </row>
    <row r="29" spans="1:16" ht="42.95" customHeight="1">
      <c r="A29" s="95">
        <v>1</v>
      </c>
      <c r="B29" s="81" t="s">
        <v>251</v>
      </c>
      <c r="C29" s="81" t="s">
        <v>354</v>
      </c>
      <c r="D29" s="95">
        <v>2012</v>
      </c>
      <c r="E29" s="95">
        <v>2014</v>
      </c>
      <c r="F29" s="95">
        <v>4</v>
      </c>
      <c r="G29" s="95">
        <v>90</v>
      </c>
      <c r="H29" s="95">
        <v>2</v>
      </c>
      <c r="I29" s="116">
        <v>1.1999999999999999E-3</v>
      </c>
      <c r="J29" s="116">
        <v>0.85799999999999998</v>
      </c>
      <c r="K29" s="95"/>
      <c r="L29" s="95"/>
      <c r="M29" s="95"/>
      <c r="N29" s="95"/>
      <c r="O29" s="116">
        <v>6.9699999999999996E-3</v>
      </c>
      <c r="P29" s="95">
        <v>1.1999999999999999E-3</v>
      </c>
    </row>
    <row r="30" spans="1:16" ht="36" customHeight="1">
      <c r="A30" s="95">
        <v>2</v>
      </c>
      <c r="B30" s="81"/>
      <c r="C30" s="81" t="s">
        <v>353</v>
      </c>
      <c r="D30" s="95">
        <v>2012</v>
      </c>
      <c r="E30" s="95">
        <v>2014</v>
      </c>
      <c r="F30" s="95">
        <v>4</v>
      </c>
      <c r="G30" s="95">
        <v>60</v>
      </c>
      <c r="H30" s="95">
        <v>2</v>
      </c>
      <c r="I30" s="116">
        <v>1.1000000000000001E-3</v>
      </c>
      <c r="J30" s="116">
        <v>0.78600000000000003</v>
      </c>
      <c r="K30" s="95"/>
      <c r="L30" s="95"/>
      <c r="M30" s="95"/>
      <c r="N30" s="95"/>
      <c r="O30" s="116">
        <v>6.4000000000000003E-3</v>
      </c>
      <c r="P30" s="95">
        <v>1.1000000000000001E-3</v>
      </c>
    </row>
    <row r="31" spans="1:16" ht="33.4" customHeight="1">
      <c r="A31" s="95">
        <v>3</v>
      </c>
      <c r="B31" s="81"/>
      <c r="C31" s="81" t="s">
        <v>352</v>
      </c>
      <c r="D31" s="95">
        <v>2014</v>
      </c>
      <c r="E31" s="95">
        <v>2014</v>
      </c>
      <c r="F31" s="95">
        <v>4</v>
      </c>
      <c r="G31" s="95">
        <v>90</v>
      </c>
      <c r="H31" s="95">
        <v>2</v>
      </c>
      <c r="I31" s="116">
        <v>2.0999999999999999E-3</v>
      </c>
      <c r="J31" s="116">
        <v>1.5</v>
      </c>
      <c r="K31" s="95"/>
      <c r="L31" s="95"/>
      <c r="M31" s="95"/>
      <c r="N31" s="95"/>
      <c r="O31" s="116">
        <v>1.2200000000000001E-2</v>
      </c>
      <c r="P31" s="95">
        <v>2.0999999999999999E-3</v>
      </c>
    </row>
    <row r="32" spans="1:16" ht="31.7" customHeight="1">
      <c r="A32" s="95">
        <v>4</v>
      </c>
      <c r="B32" s="81"/>
      <c r="C32" s="81" t="s">
        <v>351</v>
      </c>
      <c r="D32" s="95">
        <v>2014</v>
      </c>
      <c r="E32" s="95">
        <v>2014</v>
      </c>
      <c r="F32" s="95">
        <v>4</v>
      </c>
      <c r="G32" s="95">
        <v>120</v>
      </c>
      <c r="H32" s="95">
        <v>2</v>
      </c>
      <c r="I32" s="116">
        <v>1.9E-3</v>
      </c>
      <c r="J32" s="116">
        <v>1.36</v>
      </c>
      <c r="K32" s="95"/>
      <c r="L32" s="95"/>
      <c r="M32" s="95"/>
      <c r="N32" s="95">
        <v>5.1000000000000004E-3</v>
      </c>
      <c r="O32" s="116">
        <v>1.0999999999999999E-2</v>
      </c>
      <c r="P32" s="95"/>
    </row>
    <row r="33" spans="1:16" ht="25.5">
      <c r="A33" s="95">
        <v>5</v>
      </c>
      <c r="B33" s="81"/>
      <c r="C33" s="81" t="s">
        <v>350</v>
      </c>
      <c r="D33" s="95">
        <v>2015</v>
      </c>
      <c r="E33" s="95">
        <v>2015</v>
      </c>
      <c r="F33" s="95">
        <v>3</v>
      </c>
      <c r="G33" s="95">
        <v>80</v>
      </c>
      <c r="H33" s="95">
        <v>2</v>
      </c>
      <c r="I33" s="116">
        <v>2.0999999999999999E-3</v>
      </c>
      <c r="J33" s="116">
        <v>1.5</v>
      </c>
      <c r="K33" s="116">
        <v>1.8E-3</v>
      </c>
      <c r="L33" s="116"/>
      <c r="M33" s="116"/>
      <c r="N33" s="116"/>
      <c r="O33" s="116">
        <v>1.2200000000000001E-2</v>
      </c>
      <c r="P33" s="95"/>
    </row>
    <row r="34" spans="1:16">
      <c r="A34" s="95"/>
      <c r="B34" s="77" t="s">
        <v>439</v>
      </c>
      <c r="C34" s="95"/>
      <c r="D34" s="95"/>
      <c r="E34" s="95"/>
      <c r="F34" s="95"/>
      <c r="G34" s="77">
        <f>SUM(G29:G33)</f>
        <v>440</v>
      </c>
      <c r="H34" s="77"/>
      <c r="I34" s="91">
        <f t="shared" ref="I34:P34" si="0">SUM(I29:I33)</f>
        <v>8.3999999999999995E-3</v>
      </c>
      <c r="J34" s="91">
        <f t="shared" si="0"/>
        <v>6.0040000000000004</v>
      </c>
      <c r="K34" s="91">
        <f t="shared" si="0"/>
        <v>1.8E-3</v>
      </c>
      <c r="L34" s="91">
        <f t="shared" si="0"/>
        <v>0</v>
      </c>
      <c r="M34" s="91">
        <f t="shared" si="0"/>
        <v>0</v>
      </c>
      <c r="N34" s="91">
        <f t="shared" si="0"/>
        <v>5.1000000000000004E-3</v>
      </c>
      <c r="O34" s="91">
        <f t="shared" si="0"/>
        <v>4.8770000000000008E-2</v>
      </c>
      <c r="P34" s="77">
        <f t="shared" si="0"/>
        <v>4.3999999999999994E-3</v>
      </c>
    </row>
    <row r="35" spans="1:16">
      <c r="A35" s="230" t="s">
        <v>83</v>
      </c>
      <c r="B35" s="230"/>
      <c r="C35" s="230"/>
      <c r="D35" s="230"/>
      <c r="E35" s="230"/>
      <c r="F35" s="230"/>
      <c r="G35" s="230"/>
      <c r="H35" s="230"/>
      <c r="I35" s="230"/>
      <c r="J35" s="230"/>
      <c r="K35" s="230"/>
      <c r="L35" s="230"/>
      <c r="M35" s="230"/>
      <c r="N35" s="230"/>
      <c r="O35" s="230"/>
      <c r="P35" s="230"/>
    </row>
    <row r="36" spans="1:16" ht="38.450000000000003" customHeight="1">
      <c r="A36" s="95">
        <v>1</v>
      </c>
      <c r="B36" s="81" t="s">
        <v>429</v>
      </c>
      <c r="C36" s="81" t="s">
        <v>349</v>
      </c>
      <c r="D36" s="95">
        <v>2011</v>
      </c>
      <c r="E36" s="95">
        <v>2012</v>
      </c>
      <c r="F36" s="95">
        <v>3</v>
      </c>
      <c r="G36" s="95">
        <v>400</v>
      </c>
      <c r="H36" s="95">
        <v>1.2</v>
      </c>
      <c r="I36" s="116">
        <v>5.33E-2</v>
      </c>
      <c r="J36" s="116">
        <v>38.109000000000002</v>
      </c>
      <c r="K36" s="116">
        <v>4.5900000000000003E-2</v>
      </c>
      <c r="L36" s="116"/>
      <c r="M36" s="116"/>
      <c r="N36" s="116"/>
      <c r="O36" s="116">
        <v>0.31</v>
      </c>
      <c r="P36" s="95"/>
    </row>
    <row r="37" spans="1:16" ht="34.35" customHeight="1">
      <c r="A37" s="95">
        <v>2</v>
      </c>
      <c r="B37" s="81" t="s">
        <v>430</v>
      </c>
      <c r="C37" s="81" t="s">
        <v>348</v>
      </c>
      <c r="D37" s="95">
        <v>2012</v>
      </c>
      <c r="E37" s="95">
        <v>2012</v>
      </c>
      <c r="F37" s="95">
        <v>3.5</v>
      </c>
      <c r="G37" s="95">
        <v>50</v>
      </c>
      <c r="H37" s="95" t="s">
        <v>347</v>
      </c>
      <c r="I37" s="116">
        <v>1.23E-2</v>
      </c>
      <c r="J37" s="116">
        <v>8.85</v>
      </c>
      <c r="K37" s="116"/>
      <c r="L37" s="116"/>
      <c r="M37" s="116"/>
      <c r="N37" s="116">
        <v>3.3000000000000002E-2</v>
      </c>
      <c r="O37" s="116"/>
      <c r="P37" s="95"/>
    </row>
    <row r="38" spans="1:16" ht="33.4" customHeight="1">
      <c r="A38" s="95">
        <v>3</v>
      </c>
      <c r="B38" s="81" t="s">
        <v>430</v>
      </c>
      <c r="C38" s="95" t="s">
        <v>346</v>
      </c>
      <c r="D38" s="95">
        <v>2012</v>
      </c>
      <c r="E38" s="95">
        <v>2013</v>
      </c>
      <c r="F38" s="95">
        <v>3.5</v>
      </c>
      <c r="G38" s="95">
        <v>814</v>
      </c>
      <c r="H38" s="95">
        <v>1.2</v>
      </c>
      <c r="I38" s="116">
        <v>6.3E-3</v>
      </c>
      <c r="J38" s="116">
        <v>4.5</v>
      </c>
      <c r="K38" s="116"/>
      <c r="L38" s="116"/>
      <c r="M38" s="116"/>
      <c r="N38" s="116">
        <v>1.6799999999999999E-2</v>
      </c>
      <c r="O38" s="116"/>
      <c r="P38" s="95"/>
    </row>
    <row r="39" spans="1:16">
      <c r="A39" s="95"/>
      <c r="B39" s="77" t="s">
        <v>439</v>
      </c>
      <c r="C39" s="95"/>
      <c r="D39" s="95"/>
      <c r="E39" s="95"/>
      <c r="F39" s="95"/>
      <c r="G39" s="77">
        <f>SUM(G36:G38)</f>
        <v>1264</v>
      </c>
      <c r="H39" s="77"/>
      <c r="I39" s="91">
        <f>SUM(I36:I38)</f>
        <v>7.1900000000000006E-2</v>
      </c>
      <c r="J39" s="77">
        <f>SUM(J36:J38)</f>
        <v>51.459000000000003</v>
      </c>
      <c r="K39" s="91">
        <f>SUM(K36:K38)</f>
        <v>4.5900000000000003E-2</v>
      </c>
      <c r="L39" s="91"/>
      <c r="M39" s="91"/>
      <c r="N39" s="91">
        <f>SUM(N36:N38)</f>
        <v>4.9799999999999997E-2</v>
      </c>
      <c r="O39" s="91">
        <f>SUM(O36:O38)</f>
        <v>0.31</v>
      </c>
      <c r="P39" s="91"/>
    </row>
    <row r="40" spans="1:16">
      <c r="A40" s="95"/>
      <c r="B40" s="77" t="s">
        <v>539</v>
      </c>
      <c r="C40" s="95"/>
      <c r="D40" s="95"/>
      <c r="E40" s="95"/>
      <c r="F40" s="95"/>
      <c r="G40" s="91">
        <f>G39+G34+G27+G24</f>
        <v>6427</v>
      </c>
      <c r="H40" s="77"/>
      <c r="I40" s="91">
        <f>I39+I34+I27+I24</f>
        <v>0.26240000000000008</v>
      </c>
      <c r="J40" s="77">
        <f>J39+J34+J27+J24</f>
        <v>216.68299999999999</v>
      </c>
      <c r="K40" s="91">
        <f>K39+K34+K27+K24</f>
        <v>0.10204000000000001</v>
      </c>
      <c r="L40" s="91"/>
      <c r="M40" s="91">
        <f>M39+M34+M27+M24</f>
        <v>9.5000000000000015E-2</v>
      </c>
      <c r="N40" s="91">
        <f>N39+N34+N27+N24</f>
        <v>5.4899999999999997E-2</v>
      </c>
      <c r="O40" s="91">
        <f>O39+O34+O27+O24</f>
        <v>0.72137000000000007</v>
      </c>
      <c r="P40" s="91">
        <f>P39+P34+P27+P24</f>
        <v>4.3999999999999994E-3</v>
      </c>
    </row>
    <row r="41" spans="1:16">
      <c r="A41" s="230" t="s">
        <v>523</v>
      </c>
      <c r="B41" s="230"/>
      <c r="C41" s="230"/>
      <c r="D41" s="230"/>
      <c r="E41" s="230"/>
      <c r="F41" s="230"/>
      <c r="G41" s="230"/>
      <c r="H41" s="230"/>
      <c r="I41" s="230"/>
      <c r="J41" s="230"/>
      <c r="K41" s="230"/>
      <c r="L41" s="230"/>
      <c r="M41" s="230"/>
      <c r="N41" s="230"/>
      <c r="O41" s="230"/>
      <c r="P41" s="230"/>
    </row>
    <row r="42" spans="1:16">
      <c r="A42" s="230" t="s">
        <v>345</v>
      </c>
      <c r="B42" s="230"/>
      <c r="C42" s="230"/>
      <c r="D42" s="230"/>
      <c r="E42" s="230"/>
      <c r="F42" s="230"/>
      <c r="G42" s="230"/>
      <c r="H42" s="230"/>
      <c r="I42" s="230"/>
      <c r="J42" s="230"/>
      <c r="K42" s="230"/>
      <c r="L42" s="230"/>
      <c r="M42" s="230"/>
      <c r="N42" s="230"/>
      <c r="O42" s="230"/>
      <c r="P42" s="230"/>
    </row>
    <row r="43" spans="1:16" ht="13.7" customHeight="1">
      <c r="A43" s="95">
        <v>1</v>
      </c>
      <c r="B43" s="249" t="s">
        <v>344</v>
      </c>
      <c r="C43" s="81" t="s">
        <v>343</v>
      </c>
      <c r="D43" s="81">
        <v>2011</v>
      </c>
      <c r="E43" s="81">
        <v>2011</v>
      </c>
      <c r="F43" s="81">
        <v>3</v>
      </c>
      <c r="G43" s="81">
        <v>80</v>
      </c>
      <c r="H43" s="81">
        <v>1.2</v>
      </c>
      <c r="I43" s="81">
        <v>3</v>
      </c>
      <c r="J43" s="81">
        <v>1.5</v>
      </c>
      <c r="K43" s="81"/>
      <c r="L43" s="81"/>
      <c r="M43" s="81">
        <v>3.0000000000000001E-3</v>
      </c>
      <c r="N43" s="81"/>
      <c r="O43" s="81"/>
      <c r="P43" s="81"/>
    </row>
    <row r="44" spans="1:16">
      <c r="A44" s="95">
        <v>2</v>
      </c>
      <c r="B44" s="249"/>
      <c r="C44" s="81" t="s">
        <v>342</v>
      </c>
      <c r="D44" s="81">
        <v>2012</v>
      </c>
      <c r="E44" s="81">
        <v>2012</v>
      </c>
      <c r="F44" s="81">
        <v>3</v>
      </c>
      <c r="G44" s="81">
        <v>80</v>
      </c>
      <c r="H44" s="81">
        <v>1.2</v>
      </c>
      <c r="I44" s="81">
        <v>2</v>
      </c>
      <c r="J44" s="81">
        <v>1.3</v>
      </c>
      <c r="K44" s="81"/>
      <c r="L44" s="81"/>
      <c r="M44" s="81">
        <v>2E-3</v>
      </c>
      <c r="N44" s="81"/>
      <c r="O44" s="81"/>
      <c r="P44" s="81"/>
    </row>
    <row r="45" spans="1:16" ht="38.25">
      <c r="A45" s="95">
        <v>3</v>
      </c>
      <c r="B45" s="226" t="s">
        <v>341</v>
      </c>
      <c r="C45" s="81" t="s">
        <v>340</v>
      </c>
      <c r="D45" s="81">
        <v>2013</v>
      </c>
      <c r="E45" s="81">
        <v>2013</v>
      </c>
      <c r="F45" s="81">
        <v>4</v>
      </c>
      <c r="G45" s="81">
        <v>180</v>
      </c>
      <c r="H45" s="81">
        <v>1.2</v>
      </c>
      <c r="I45" s="81">
        <v>3</v>
      </c>
      <c r="J45" s="81">
        <v>1.5</v>
      </c>
      <c r="K45" s="81"/>
      <c r="L45" s="81"/>
      <c r="M45" s="81">
        <v>3.0000000000000001E-3</v>
      </c>
      <c r="N45" s="81"/>
      <c r="O45" s="81"/>
      <c r="P45" s="81"/>
    </row>
    <row r="46" spans="1:16" ht="38.25">
      <c r="A46" s="95">
        <v>4</v>
      </c>
      <c r="B46" s="226"/>
      <c r="C46" s="81" t="s">
        <v>339</v>
      </c>
      <c r="D46" s="81">
        <v>2013</v>
      </c>
      <c r="E46" s="81">
        <v>2013</v>
      </c>
      <c r="F46" s="81">
        <v>4</v>
      </c>
      <c r="G46" s="81">
        <v>180</v>
      </c>
      <c r="H46" s="81">
        <v>1.2</v>
      </c>
      <c r="I46" s="81">
        <v>3</v>
      </c>
      <c r="J46" s="81">
        <v>1.5</v>
      </c>
      <c r="K46" s="81"/>
      <c r="L46" s="81"/>
      <c r="M46" s="81">
        <v>3.0000000000000001E-3</v>
      </c>
      <c r="N46" s="81"/>
      <c r="O46" s="81"/>
      <c r="P46" s="81"/>
    </row>
    <row r="47" spans="1:16" ht="38.25">
      <c r="A47" s="95">
        <v>5</v>
      </c>
      <c r="B47" s="226"/>
      <c r="C47" s="81" t="s">
        <v>338</v>
      </c>
      <c r="D47" s="81">
        <v>2014</v>
      </c>
      <c r="E47" s="81">
        <v>2014</v>
      </c>
      <c r="F47" s="81">
        <v>4</v>
      </c>
      <c r="G47" s="81">
        <v>200</v>
      </c>
      <c r="H47" s="81">
        <v>1.2</v>
      </c>
      <c r="I47" s="81">
        <v>3</v>
      </c>
      <c r="J47" s="81">
        <v>1.5</v>
      </c>
      <c r="K47" s="81"/>
      <c r="L47" s="81"/>
      <c r="M47" s="81">
        <v>3.0000000000000001E-3</v>
      </c>
      <c r="N47" s="81"/>
      <c r="O47" s="81"/>
      <c r="P47" s="81"/>
    </row>
    <row r="48" spans="1:16" ht="38.25">
      <c r="A48" s="95">
        <v>6</v>
      </c>
      <c r="B48" s="226"/>
      <c r="C48" s="81" t="s">
        <v>337</v>
      </c>
      <c r="D48" s="81">
        <v>2014</v>
      </c>
      <c r="E48" s="81">
        <v>2014</v>
      </c>
      <c r="F48" s="99" t="s">
        <v>336</v>
      </c>
      <c r="G48" s="81">
        <v>220</v>
      </c>
      <c r="H48" s="81">
        <v>1.2</v>
      </c>
      <c r="I48" s="81">
        <v>3</v>
      </c>
      <c r="J48" s="81">
        <v>1.5</v>
      </c>
      <c r="K48" s="81"/>
      <c r="L48" s="81"/>
      <c r="M48" s="81">
        <v>3.0000000000000001E-3</v>
      </c>
      <c r="N48" s="81"/>
      <c r="O48" s="81"/>
      <c r="P48" s="81"/>
    </row>
    <row r="49" spans="1:16" ht="38.25">
      <c r="A49" s="95">
        <v>7</v>
      </c>
      <c r="B49" s="226"/>
      <c r="C49" s="81" t="s">
        <v>335</v>
      </c>
      <c r="D49" s="81">
        <v>2015</v>
      </c>
      <c r="E49" s="81">
        <v>2015</v>
      </c>
      <c r="F49" s="81">
        <v>5</v>
      </c>
      <c r="G49" s="81">
        <v>320</v>
      </c>
      <c r="H49" s="81">
        <v>1.2</v>
      </c>
      <c r="I49" s="81">
        <v>3</v>
      </c>
      <c r="J49" s="81">
        <v>1.5</v>
      </c>
      <c r="K49" s="81"/>
      <c r="L49" s="81"/>
      <c r="M49" s="81">
        <v>3.0000000000000001E-3</v>
      </c>
      <c r="N49" s="81"/>
      <c r="O49" s="81"/>
      <c r="P49" s="81"/>
    </row>
    <row r="50" spans="1:16" ht="70.349999999999994" customHeight="1">
      <c r="A50" s="95">
        <v>8</v>
      </c>
      <c r="B50" s="226"/>
      <c r="C50" s="81" t="s">
        <v>334</v>
      </c>
      <c r="D50" s="81">
        <v>2015</v>
      </c>
      <c r="E50" s="81">
        <v>2015</v>
      </c>
      <c r="F50" s="81">
        <v>5</v>
      </c>
      <c r="G50" s="81">
        <v>300</v>
      </c>
      <c r="H50" s="81">
        <v>1.2</v>
      </c>
      <c r="I50" s="81">
        <v>3</v>
      </c>
      <c r="J50" s="81">
        <v>1.5</v>
      </c>
      <c r="K50" s="81"/>
      <c r="L50" s="81"/>
      <c r="M50" s="81">
        <v>3.0000000000000001E-3</v>
      </c>
      <c r="N50" s="81"/>
      <c r="O50" s="81"/>
      <c r="P50" s="81"/>
    </row>
    <row r="51" spans="1:16" ht="33.4" customHeight="1">
      <c r="A51" s="95">
        <v>9</v>
      </c>
      <c r="B51" s="81" t="s">
        <v>297</v>
      </c>
      <c r="C51" s="81" t="s">
        <v>333</v>
      </c>
      <c r="D51" s="81">
        <v>2011</v>
      </c>
      <c r="E51" s="81">
        <v>2011</v>
      </c>
      <c r="F51" s="81">
        <v>3</v>
      </c>
      <c r="G51" s="81">
        <v>50</v>
      </c>
      <c r="H51" s="81">
        <v>1.2</v>
      </c>
      <c r="I51" s="81"/>
      <c r="J51" s="81">
        <v>185</v>
      </c>
      <c r="K51" s="81"/>
      <c r="L51" s="81"/>
      <c r="M51" s="81">
        <v>5.0000000000000001E-3</v>
      </c>
      <c r="N51" s="81"/>
      <c r="O51" s="81"/>
      <c r="P51" s="81"/>
    </row>
    <row r="52" spans="1:16">
      <c r="A52" s="95"/>
      <c r="B52" s="78" t="s">
        <v>439</v>
      </c>
      <c r="C52" s="78"/>
      <c r="D52" s="78"/>
      <c r="E52" s="78"/>
      <c r="F52" s="78"/>
      <c r="G52" s="78">
        <f>SUM(G43:G51)</f>
        <v>1610</v>
      </c>
      <c r="H52" s="78"/>
      <c r="I52" s="78">
        <f>SUM(I43:I51)</f>
        <v>23</v>
      </c>
      <c r="J52" s="78">
        <f>SUM(J43:J51)</f>
        <v>196.8</v>
      </c>
      <c r="K52" s="78"/>
      <c r="L52" s="78"/>
      <c r="M52" s="78">
        <f>SUM(M43:M51)</f>
        <v>2.7999999999999997E-2</v>
      </c>
      <c r="N52" s="78"/>
      <c r="O52" s="78"/>
      <c r="P52" s="78"/>
    </row>
    <row r="53" spans="1:16">
      <c r="A53" s="230" t="s">
        <v>75</v>
      </c>
      <c r="B53" s="230"/>
      <c r="C53" s="230"/>
      <c r="D53" s="230"/>
      <c r="E53" s="230"/>
      <c r="F53" s="230"/>
      <c r="G53" s="230"/>
      <c r="H53" s="230"/>
      <c r="I53" s="230"/>
      <c r="J53" s="230"/>
      <c r="K53" s="230"/>
      <c r="L53" s="230"/>
      <c r="M53" s="230"/>
      <c r="N53" s="230"/>
      <c r="O53" s="230"/>
      <c r="P53" s="230"/>
    </row>
    <row r="54" spans="1:16" ht="246" customHeight="1">
      <c r="A54" s="95">
        <v>1</v>
      </c>
      <c r="B54" s="81" t="s">
        <v>286</v>
      </c>
      <c r="C54" s="81" t="s">
        <v>332</v>
      </c>
      <c r="D54" s="81">
        <v>2012</v>
      </c>
      <c r="E54" s="81">
        <v>2012</v>
      </c>
      <c r="F54" s="99" t="s">
        <v>331</v>
      </c>
      <c r="G54" s="81">
        <v>300</v>
      </c>
      <c r="H54" s="81" t="s">
        <v>305</v>
      </c>
      <c r="I54" s="81">
        <v>25</v>
      </c>
      <c r="J54" s="81">
        <v>10</v>
      </c>
      <c r="K54" s="81"/>
      <c r="L54" s="81"/>
      <c r="M54" s="81">
        <v>0.06</v>
      </c>
      <c r="N54" s="81"/>
      <c r="O54" s="81">
        <v>2</v>
      </c>
      <c r="P54" s="81"/>
    </row>
    <row r="55" spans="1:16" ht="25.5">
      <c r="A55" s="95">
        <v>2</v>
      </c>
      <c r="B55" s="81"/>
      <c r="C55" s="81" t="s">
        <v>313</v>
      </c>
      <c r="D55" s="81">
        <v>2012</v>
      </c>
      <c r="E55" s="81">
        <v>2012</v>
      </c>
      <c r="F55" s="99" t="s">
        <v>330</v>
      </c>
      <c r="G55" s="81">
        <v>500</v>
      </c>
      <c r="H55" s="81" t="s">
        <v>24</v>
      </c>
      <c r="I55" s="81">
        <v>300</v>
      </c>
      <c r="J55" s="81">
        <v>50</v>
      </c>
      <c r="K55" s="81"/>
      <c r="L55" s="81"/>
      <c r="M55" s="81">
        <v>1.6E-2</v>
      </c>
      <c r="N55" s="81"/>
      <c r="O55" s="81">
        <v>10</v>
      </c>
      <c r="P55" s="81"/>
    </row>
    <row r="56" spans="1:16" ht="25.5">
      <c r="A56" s="95">
        <v>3</v>
      </c>
      <c r="B56" s="81"/>
      <c r="C56" s="81" t="s">
        <v>308</v>
      </c>
      <c r="D56" s="81">
        <v>2011</v>
      </c>
      <c r="E56" s="81">
        <v>2011</v>
      </c>
      <c r="F56" s="99" t="s">
        <v>601</v>
      </c>
      <c r="G56" s="81">
        <v>150</v>
      </c>
      <c r="H56" s="81" t="s">
        <v>24</v>
      </c>
      <c r="I56" s="81">
        <v>90</v>
      </c>
      <c r="J56" s="81">
        <v>30</v>
      </c>
      <c r="K56" s="81"/>
      <c r="L56" s="81"/>
      <c r="M56" s="81">
        <v>0.06</v>
      </c>
      <c r="N56" s="81"/>
      <c r="O56" s="81">
        <v>5</v>
      </c>
      <c r="P56" s="81"/>
    </row>
    <row r="57" spans="1:16" ht="25.5">
      <c r="A57" s="95">
        <v>4</v>
      </c>
      <c r="B57" s="81"/>
      <c r="C57" s="81" t="s">
        <v>311</v>
      </c>
      <c r="D57" s="81">
        <v>2013</v>
      </c>
      <c r="E57" s="81">
        <v>2013</v>
      </c>
      <c r="F57" s="99" t="s">
        <v>322</v>
      </c>
      <c r="G57" s="81">
        <v>500</v>
      </c>
      <c r="H57" s="81" t="s">
        <v>24</v>
      </c>
      <c r="I57" s="81">
        <v>300</v>
      </c>
      <c r="J57" s="81">
        <v>50</v>
      </c>
      <c r="K57" s="81"/>
      <c r="L57" s="81"/>
      <c r="M57" s="81">
        <v>2E-3</v>
      </c>
      <c r="N57" s="81"/>
      <c r="O57" s="81">
        <v>10</v>
      </c>
      <c r="P57" s="81"/>
    </row>
    <row r="58" spans="1:16" ht="25.5">
      <c r="A58" s="95">
        <v>5</v>
      </c>
      <c r="B58" s="81"/>
      <c r="C58" s="81" t="s">
        <v>329</v>
      </c>
      <c r="D58" s="81">
        <v>2011</v>
      </c>
      <c r="E58" s="81">
        <v>2011</v>
      </c>
      <c r="F58" s="99" t="s">
        <v>601</v>
      </c>
      <c r="G58" s="81">
        <v>150</v>
      </c>
      <c r="H58" s="81" t="s">
        <v>24</v>
      </c>
      <c r="I58" s="81">
        <v>10</v>
      </c>
      <c r="J58" s="81">
        <v>10</v>
      </c>
      <c r="K58" s="81"/>
      <c r="L58" s="81"/>
      <c r="M58" s="81">
        <v>2E-3</v>
      </c>
      <c r="N58" s="81"/>
      <c r="O58" s="81">
        <v>2</v>
      </c>
      <c r="P58" s="81"/>
    </row>
    <row r="59" spans="1:16">
      <c r="A59" s="95">
        <v>6</v>
      </c>
      <c r="B59" s="81"/>
      <c r="C59" s="81" t="s">
        <v>309</v>
      </c>
      <c r="D59" s="81">
        <v>2011</v>
      </c>
      <c r="E59" s="81">
        <v>2011</v>
      </c>
      <c r="F59" s="99" t="s">
        <v>601</v>
      </c>
      <c r="G59" s="81">
        <v>150</v>
      </c>
      <c r="H59" s="81" t="s">
        <v>24</v>
      </c>
      <c r="I59" s="81">
        <v>10</v>
      </c>
      <c r="J59" s="81">
        <v>10</v>
      </c>
      <c r="K59" s="81"/>
      <c r="L59" s="81"/>
      <c r="M59" s="81">
        <v>2E-3</v>
      </c>
      <c r="N59" s="81"/>
      <c r="O59" s="81">
        <v>2</v>
      </c>
      <c r="P59" s="81"/>
    </row>
    <row r="60" spans="1:16" ht="25.5">
      <c r="A60" s="95">
        <v>7</v>
      </c>
      <c r="B60" s="81"/>
      <c r="C60" s="81" t="s">
        <v>318</v>
      </c>
      <c r="D60" s="81">
        <v>2011</v>
      </c>
      <c r="E60" s="81">
        <v>2011</v>
      </c>
      <c r="F60" s="99" t="s">
        <v>328</v>
      </c>
      <c r="G60" s="81">
        <v>250</v>
      </c>
      <c r="H60" s="81" t="s">
        <v>24</v>
      </c>
      <c r="I60" s="81">
        <v>10</v>
      </c>
      <c r="J60" s="81">
        <v>10</v>
      </c>
      <c r="K60" s="81"/>
      <c r="L60" s="81"/>
      <c r="M60" s="81">
        <v>5.0000000000000001E-3</v>
      </c>
      <c r="N60" s="81"/>
      <c r="O60" s="81">
        <v>2</v>
      </c>
      <c r="P60" s="81"/>
    </row>
    <row r="61" spans="1:16" ht="25.5">
      <c r="A61" s="95">
        <v>8</v>
      </c>
      <c r="B61" s="81"/>
      <c r="C61" s="81" t="s">
        <v>327</v>
      </c>
      <c r="D61" s="81">
        <v>2012</v>
      </c>
      <c r="E61" s="81">
        <v>2012</v>
      </c>
      <c r="F61" s="99" t="s">
        <v>322</v>
      </c>
      <c r="G61" s="81">
        <v>200</v>
      </c>
      <c r="H61" s="81" t="s">
        <v>24</v>
      </c>
      <c r="I61" s="81">
        <v>25</v>
      </c>
      <c r="J61" s="81">
        <v>14</v>
      </c>
      <c r="K61" s="81"/>
      <c r="L61" s="81"/>
      <c r="M61" s="81">
        <v>5.0000000000000001E-3</v>
      </c>
      <c r="N61" s="81"/>
      <c r="O61" s="81">
        <v>3</v>
      </c>
      <c r="P61" s="81"/>
    </row>
    <row r="62" spans="1:16" ht="25.5">
      <c r="A62" s="95">
        <v>9</v>
      </c>
      <c r="B62" s="81"/>
      <c r="C62" s="81" t="s">
        <v>326</v>
      </c>
      <c r="D62" s="81">
        <v>2011</v>
      </c>
      <c r="E62" s="81">
        <v>2011</v>
      </c>
      <c r="F62" s="99" t="s">
        <v>604</v>
      </c>
      <c r="G62" s="81">
        <v>150</v>
      </c>
      <c r="H62" s="81" t="s">
        <v>24</v>
      </c>
      <c r="I62" s="81">
        <v>25</v>
      </c>
      <c r="J62" s="81">
        <v>14</v>
      </c>
      <c r="K62" s="81"/>
      <c r="L62" s="81"/>
      <c r="M62" s="81">
        <v>5.0000000000000001E-3</v>
      </c>
      <c r="N62" s="81"/>
      <c r="O62" s="81">
        <v>3</v>
      </c>
      <c r="P62" s="81"/>
    </row>
    <row r="63" spans="1:16" ht="25.5">
      <c r="A63" s="95">
        <v>10</v>
      </c>
      <c r="B63" s="81"/>
      <c r="C63" s="81" t="s">
        <v>325</v>
      </c>
      <c r="D63" s="81">
        <v>2011</v>
      </c>
      <c r="E63" s="81">
        <v>2011</v>
      </c>
      <c r="F63" s="99" t="s">
        <v>322</v>
      </c>
      <c r="G63" s="81">
        <v>150</v>
      </c>
      <c r="H63" s="81" t="s">
        <v>24</v>
      </c>
      <c r="I63" s="81">
        <v>25</v>
      </c>
      <c r="J63" s="81">
        <v>14</v>
      </c>
      <c r="K63" s="81"/>
      <c r="L63" s="81"/>
      <c r="M63" s="81">
        <v>3.0000000000000001E-3</v>
      </c>
      <c r="N63" s="81"/>
      <c r="O63" s="81">
        <v>3</v>
      </c>
      <c r="P63" s="81"/>
    </row>
    <row r="64" spans="1:16" ht="25.5">
      <c r="A64" s="95">
        <v>11</v>
      </c>
      <c r="B64" s="81"/>
      <c r="C64" s="81" t="s">
        <v>324</v>
      </c>
      <c r="D64" s="81">
        <v>2011</v>
      </c>
      <c r="E64" s="81">
        <v>2011</v>
      </c>
      <c r="F64" s="99" t="s">
        <v>322</v>
      </c>
      <c r="G64" s="81">
        <v>150</v>
      </c>
      <c r="H64" s="81" t="s">
        <v>24</v>
      </c>
      <c r="I64" s="81">
        <v>15</v>
      </c>
      <c r="J64" s="81">
        <v>11</v>
      </c>
      <c r="K64" s="81"/>
      <c r="L64" s="81"/>
      <c r="M64" s="81"/>
      <c r="N64" s="81"/>
      <c r="O64" s="81">
        <v>2</v>
      </c>
      <c r="P64" s="81"/>
    </row>
    <row r="65" spans="1:16" ht="31.7" customHeight="1">
      <c r="A65" s="95">
        <v>12</v>
      </c>
      <c r="B65" s="81" t="s">
        <v>323</v>
      </c>
      <c r="C65" s="81" t="s">
        <v>307</v>
      </c>
      <c r="D65" s="81">
        <v>2011</v>
      </c>
      <c r="E65" s="81">
        <v>2011</v>
      </c>
      <c r="F65" s="99" t="s">
        <v>322</v>
      </c>
      <c r="G65" s="81">
        <v>150</v>
      </c>
      <c r="H65" s="81" t="s">
        <v>305</v>
      </c>
      <c r="I65" s="81">
        <v>4</v>
      </c>
      <c r="J65" s="81">
        <v>15</v>
      </c>
      <c r="K65" s="81"/>
      <c r="L65" s="81"/>
      <c r="M65" s="81"/>
      <c r="N65" s="81">
        <v>0.02</v>
      </c>
      <c r="O65" s="81"/>
      <c r="P65" s="81"/>
    </row>
    <row r="66" spans="1:16">
      <c r="A66" s="95">
        <v>13</v>
      </c>
      <c r="B66" s="81"/>
      <c r="C66" s="81" t="s">
        <v>321</v>
      </c>
      <c r="D66" s="81">
        <v>2011</v>
      </c>
      <c r="E66" s="81">
        <v>2011</v>
      </c>
      <c r="F66" s="99" t="s">
        <v>604</v>
      </c>
      <c r="G66" s="81">
        <v>100</v>
      </c>
      <c r="H66" s="81">
        <v>1.2</v>
      </c>
      <c r="I66" s="81">
        <v>4</v>
      </c>
      <c r="J66" s="81">
        <v>15</v>
      </c>
      <c r="K66" s="81"/>
      <c r="L66" s="81"/>
      <c r="M66" s="81"/>
      <c r="N66" s="81">
        <v>0.02</v>
      </c>
      <c r="O66" s="81"/>
      <c r="P66" s="81"/>
    </row>
    <row r="67" spans="1:16" ht="25.5">
      <c r="A67" s="95">
        <v>14</v>
      </c>
      <c r="B67" s="81"/>
      <c r="C67" s="81" t="s">
        <v>312</v>
      </c>
      <c r="D67" s="81">
        <v>2012</v>
      </c>
      <c r="E67" s="81">
        <v>2012</v>
      </c>
      <c r="F67" s="99">
        <v>6</v>
      </c>
      <c r="G67" s="81">
        <v>250</v>
      </c>
      <c r="H67" s="81" t="s">
        <v>24</v>
      </c>
      <c r="I67" s="81">
        <v>7</v>
      </c>
      <c r="J67" s="81">
        <v>15</v>
      </c>
      <c r="K67" s="81"/>
      <c r="L67" s="81"/>
      <c r="M67" s="81"/>
      <c r="N67" s="81">
        <v>0.02</v>
      </c>
      <c r="O67" s="81"/>
      <c r="P67" s="81"/>
    </row>
    <row r="68" spans="1:16" ht="25.5">
      <c r="A68" s="95">
        <v>15</v>
      </c>
      <c r="B68" s="81"/>
      <c r="C68" s="81" t="s">
        <v>314</v>
      </c>
      <c r="D68" s="81">
        <v>2013</v>
      </c>
      <c r="E68" s="81">
        <v>2013</v>
      </c>
      <c r="F68" s="99">
        <v>6</v>
      </c>
      <c r="G68" s="81">
        <v>320</v>
      </c>
      <c r="H68" s="81" t="s">
        <v>24</v>
      </c>
      <c r="I68" s="81">
        <v>7</v>
      </c>
      <c r="J68" s="81">
        <v>15</v>
      </c>
      <c r="K68" s="81"/>
      <c r="L68" s="81"/>
      <c r="M68" s="81"/>
      <c r="N68" s="81">
        <v>2.5000000000000001E-2</v>
      </c>
      <c r="O68" s="81"/>
      <c r="P68" s="81"/>
    </row>
    <row r="69" spans="1:16">
      <c r="A69" s="95">
        <v>16</v>
      </c>
      <c r="B69" s="81"/>
      <c r="C69" s="81" t="s">
        <v>320</v>
      </c>
      <c r="D69" s="81">
        <v>2014</v>
      </c>
      <c r="E69" s="81">
        <v>2014</v>
      </c>
      <c r="F69" s="99">
        <v>6</v>
      </c>
      <c r="G69" s="81">
        <v>275</v>
      </c>
      <c r="H69" s="81" t="s">
        <v>24</v>
      </c>
      <c r="I69" s="81">
        <v>7</v>
      </c>
      <c r="J69" s="81">
        <v>15</v>
      </c>
      <c r="K69" s="81">
        <v>1.7999999999999999E-2</v>
      </c>
      <c r="L69" s="81"/>
      <c r="M69" s="81"/>
      <c r="N69" s="81"/>
      <c r="O69" s="81"/>
      <c r="P69" s="81"/>
    </row>
    <row r="70" spans="1:16">
      <c r="A70" s="95">
        <v>17</v>
      </c>
      <c r="B70" s="81"/>
      <c r="C70" s="81" t="s">
        <v>319</v>
      </c>
      <c r="D70" s="81">
        <v>2014</v>
      </c>
      <c r="E70" s="81">
        <v>2014</v>
      </c>
      <c r="F70" s="99">
        <v>4</v>
      </c>
      <c r="G70" s="81">
        <v>300</v>
      </c>
      <c r="H70" s="81" t="s">
        <v>24</v>
      </c>
      <c r="I70" s="81">
        <v>10</v>
      </c>
      <c r="J70" s="81">
        <v>25</v>
      </c>
      <c r="K70" s="81"/>
      <c r="L70" s="81"/>
      <c r="M70" s="81">
        <v>0.03</v>
      </c>
      <c r="N70" s="81">
        <v>3.5000000000000003E-2</v>
      </c>
      <c r="O70" s="81"/>
      <c r="P70" s="81"/>
    </row>
    <row r="71" spans="1:16" ht="25.5">
      <c r="A71" s="95">
        <v>18</v>
      </c>
      <c r="B71" s="81"/>
      <c r="C71" s="81" t="s">
        <v>313</v>
      </c>
      <c r="D71" s="81">
        <v>2015</v>
      </c>
      <c r="E71" s="81">
        <v>2015</v>
      </c>
      <c r="F71" s="99" t="s">
        <v>290</v>
      </c>
      <c r="G71" s="81">
        <v>500</v>
      </c>
      <c r="H71" s="81" t="s">
        <v>305</v>
      </c>
      <c r="I71" s="81">
        <v>20</v>
      </c>
      <c r="J71" s="81">
        <v>35</v>
      </c>
      <c r="K71" s="81"/>
      <c r="L71" s="81"/>
      <c r="M71" s="81">
        <v>1.2E-2</v>
      </c>
      <c r="N71" s="81"/>
      <c r="O71" s="81"/>
      <c r="P71" s="81"/>
    </row>
    <row r="72" spans="1:16" ht="25.5">
      <c r="A72" s="95">
        <v>19</v>
      </c>
      <c r="B72" s="81"/>
      <c r="C72" s="81" t="s">
        <v>318</v>
      </c>
      <c r="D72" s="81">
        <v>2011</v>
      </c>
      <c r="E72" s="81">
        <v>2011</v>
      </c>
      <c r="F72" s="99">
        <v>4</v>
      </c>
      <c r="G72" s="81">
        <v>300</v>
      </c>
      <c r="H72" s="81" t="s">
        <v>24</v>
      </c>
      <c r="I72" s="81">
        <v>4</v>
      </c>
      <c r="J72" s="81">
        <v>12</v>
      </c>
      <c r="K72" s="81"/>
      <c r="L72" s="81"/>
      <c r="M72" s="81"/>
      <c r="N72" s="81"/>
      <c r="O72" s="81"/>
      <c r="P72" s="81"/>
    </row>
    <row r="73" spans="1:16" ht="77.099999999999994" customHeight="1">
      <c r="A73" s="95">
        <v>20</v>
      </c>
      <c r="B73" s="81" t="s">
        <v>317</v>
      </c>
      <c r="C73" s="81" t="s">
        <v>316</v>
      </c>
      <c r="D73" s="81">
        <v>2011</v>
      </c>
      <c r="E73" s="81">
        <v>2011</v>
      </c>
      <c r="F73" s="99">
        <v>4</v>
      </c>
      <c r="G73" s="81">
        <v>250</v>
      </c>
      <c r="H73" s="81" t="s">
        <v>24</v>
      </c>
      <c r="I73" s="81">
        <v>10</v>
      </c>
      <c r="J73" s="81">
        <v>30</v>
      </c>
      <c r="K73" s="81"/>
      <c r="L73" s="81"/>
      <c r="M73" s="81"/>
      <c r="N73" s="81">
        <v>0.13</v>
      </c>
      <c r="O73" s="81"/>
      <c r="P73" s="81"/>
    </row>
    <row r="74" spans="1:16" ht="25.5">
      <c r="A74" s="95">
        <v>21</v>
      </c>
      <c r="B74" s="81"/>
      <c r="C74" s="81" t="s">
        <v>315</v>
      </c>
      <c r="D74" s="81">
        <v>2011</v>
      </c>
      <c r="E74" s="81">
        <v>2011</v>
      </c>
      <c r="F74" s="99">
        <v>4</v>
      </c>
      <c r="G74" s="81">
        <v>250</v>
      </c>
      <c r="H74" s="81" t="s">
        <v>24</v>
      </c>
      <c r="I74" s="81">
        <v>7</v>
      </c>
      <c r="J74" s="81">
        <v>25</v>
      </c>
      <c r="K74" s="81">
        <v>1.4999999999999999E-2</v>
      </c>
      <c r="L74" s="81"/>
      <c r="M74" s="81"/>
      <c r="N74" s="81"/>
      <c r="O74" s="81"/>
      <c r="P74" s="81"/>
    </row>
    <row r="75" spans="1:16" ht="25.5">
      <c r="A75" s="95">
        <v>22</v>
      </c>
      <c r="B75" s="81"/>
      <c r="C75" s="81" t="s">
        <v>314</v>
      </c>
      <c r="D75" s="81">
        <v>2011</v>
      </c>
      <c r="E75" s="81">
        <v>2011</v>
      </c>
      <c r="F75" s="99">
        <v>4</v>
      </c>
      <c r="G75" s="81">
        <v>250</v>
      </c>
      <c r="H75" s="81" t="s">
        <v>24</v>
      </c>
      <c r="I75" s="81">
        <v>8</v>
      </c>
      <c r="J75" s="81">
        <v>25</v>
      </c>
      <c r="K75" s="81"/>
      <c r="L75" s="81"/>
      <c r="M75" s="81"/>
      <c r="N75" s="81">
        <v>0.12</v>
      </c>
      <c r="O75" s="81"/>
      <c r="P75" s="81"/>
    </row>
    <row r="76" spans="1:16" ht="25.5">
      <c r="A76" s="95">
        <v>23</v>
      </c>
      <c r="B76" s="81"/>
      <c r="C76" s="81" t="s">
        <v>313</v>
      </c>
      <c r="D76" s="81">
        <v>2011</v>
      </c>
      <c r="E76" s="81">
        <v>2011</v>
      </c>
      <c r="F76" s="99">
        <v>4</v>
      </c>
      <c r="G76" s="81">
        <v>250</v>
      </c>
      <c r="H76" s="81" t="s">
        <v>24</v>
      </c>
      <c r="I76" s="81">
        <v>11</v>
      </c>
      <c r="J76" s="81">
        <v>35</v>
      </c>
      <c r="K76" s="81"/>
      <c r="L76" s="81"/>
      <c r="M76" s="81">
        <v>0.01</v>
      </c>
      <c r="N76" s="81"/>
      <c r="O76" s="81"/>
      <c r="P76" s="81"/>
    </row>
    <row r="77" spans="1:16" ht="25.5">
      <c r="A77" s="95">
        <v>24</v>
      </c>
      <c r="B77" s="81"/>
      <c r="C77" s="81" t="s">
        <v>312</v>
      </c>
      <c r="D77" s="81">
        <v>2012</v>
      </c>
      <c r="E77" s="81">
        <v>2012</v>
      </c>
      <c r="F77" s="99">
        <v>4</v>
      </c>
      <c r="G77" s="81">
        <v>250</v>
      </c>
      <c r="H77" s="81" t="s">
        <v>305</v>
      </c>
      <c r="I77" s="81">
        <v>5</v>
      </c>
      <c r="J77" s="81">
        <v>25</v>
      </c>
      <c r="K77" s="81"/>
      <c r="L77" s="81"/>
      <c r="M77" s="81">
        <v>2.5000000000000001E-2</v>
      </c>
      <c r="N77" s="81">
        <v>0.08</v>
      </c>
      <c r="O77" s="81"/>
      <c r="P77" s="81"/>
    </row>
    <row r="78" spans="1:16" ht="25.5">
      <c r="A78" s="95">
        <v>25</v>
      </c>
      <c r="B78" s="81"/>
      <c r="C78" s="81" t="s">
        <v>311</v>
      </c>
      <c r="D78" s="81">
        <v>2012</v>
      </c>
      <c r="E78" s="81">
        <v>2012</v>
      </c>
      <c r="F78" s="99">
        <v>4</v>
      </c>
      <c r="G78" s="81">
        <v>250</v>
      </c>
      <c r="H78" s="81" t="s">
        <v>24</v>
      </c>
      <c r="I78" s="81">
        <v>8</v>
      </c>
      <c r="J78" s="81">
        <v>30</v>
      </c>
      <c r="K78" s="81"/>
      <c r="L78" s="81"/>
      <c r="M78" s="81">
        <v>5.0000000000000001E-3</v>
      </c>
      <c r="N78" s="81"/>
      <c r="O78" s="81"/>
      <c r="P78" s="81"/>
    </row>
    <row r="79" spans="1:16">
      <c r="A79" s="95">
        <v>26</v>
      </c>
      <c r="B79" s="81"/>
      <c r="C79" s="81" t="s">
        <v>310</v>
      </c>
      <c r="D79" s="81">
        <v>2013</v>
      </c>
      <c r="E79" s="81">
        <v>2013</v>
      </c>
      <c r="F79" s="99">
        <v>2</v>
      </c>
      <c r="G79" s="81">
        <v>40</v>
      </c>
      <c r="H79" s="81" t="s">
        <v>24</v>
      </c>
      <c r="I79" s="81">
        <v>0.5</v>
      </c>
      <c r="J79" s="81">
        <v>5</v>
      </c>
      <c r="K79" s="81"/>
      <c r="L79" s="81"/>
      <c r="M79" s="95">
        <v>8.9999999999999993E-3</v>
      </c>
      <c r="N79" s="81"/>
      <c r="O79" s="81"/>
      <c r="P79" s="81"/>
    </row>
    <row r="80" spans="1:16">
      <c r="A80" s="95">
        <v>27</v>
      </c>
      <c r="B80" s="81"/>
      <c r="C80" s="81" t="s">
        <v>309</v>
      </c>
      <c r="D80" s="95">
        <v>2013</v>
      </c>
      <c r="E80" s="95">
        <v>2013</v>
      </c>
      <c r="F80" s="134">
        <v>3</v>
      </c>
      <c r="G80" s="95">
        <v>100</v>
      </c>
      <c r="H80" s="95" t="s">
        <v>24</v>
      </c>
      <c r="I80" s="95">
        <v>3</v>
      </c>
      <c r="J80" s="95">
        <v>3</v>
      </c>
      <c r="K80" s="95"/>
      <c r="L80" s="95"/>
      <c r="M80" s="81"/>
      <c r="N80" s="95"/>
      <c r="O80" s="95"/>
      <c r="P80" s="95"/>
    </row>
    <row r="81" spans="1:16" ht="25.5">
      <c r="A81" s="95">
        <v>28</v>
      </c>
      <c r="B81" s="81"/>
      <c r="C81" s="81" t="s">
        <v>308</v>
      </c>
      <c r="D81" s="81">
        <v>2014</v>
      </c>
      <c r="E81" s="81">
        <v>2014</v>
      </c>
      <c r="F81" s="99">
        <v>3</v>
      </c>
      <c r="G81" s="81">
        <v>100</v>
      </c>
      <c r="H81" s="81" t="s">
        <v>24</v>
      </c>
      <c r="I81" s="81">
        <v>2</v>
      </c>
      <c r="J81" s="81">
        <v>2</v>
      </c>
      <c r="K81" s="81"/>
      <c r="L81" s="81"/>
      <c r="M81" s="81"/>
      <c r="N81" s="81"/>
      <c r="O81" s="81"/>
      <c r="P81" s="81"/>
    </row>
    <row r="82" spans="1:16" ht="25.5">
      <c r="A82" s="95">
        <v>29</v>
      </c>
      <c r="B82" s="81"/>
      <c r="C82" s="81" t="s">
        <v>307</v>
      </c>
      <c r="D82" s="81">
        <v>2014</v>
      </c>
      <c r="E82" s="81">
        <v>2014</v>
      </c>
      <c r="F82" s="99">
        <v>3</v>
      </c>
      <c r="G82" s="81">
        <v>80</v>
      </c>
      <c r="H82" s="81" t="s">
        <v>24</v>
      </c>
      <c r="I82" s="81">
        <v>7</v>
      </c>
      <c r="J82" s="81">
        <v>7</v>
      </c>
      <c r="K82" s="81"/>
      <c r="L82" s="81"/>
      <c r="M82" s="81">
        <v>2E-3</v>
      </c>
      <c r="N82" s="81">
        <v>7.0000000000000007E-2</v>
      </c>
      <c r="O82" s="81"/>
      <c r="P82" s="81"/>
    </row>
    <row r="83" spans="1:16" ht="25.5">
      <c r="A83" s="95">
        <v>30</v>
      </c>
      <c r="B83" s="81"/>
      <c r="C83" s="81" t="s">
        <v>306</v>
      </c>
      <c r="D83" s="81">
        <v>2015</v>
      </c>
      <c r="E83" s="81">
        <v>2015</v>
      </c>
      <c r="F83" s="99">
        <v>2</v>
      </c>
      <c r="G83" s="81">
        <v>30</v>
      </c>
      <c r="H83" s="81" t="s">
        <v>305</v>
      </c>
      <c r="I83" s="81">
        <v>0.3</v>
      </c>
      <c r="J83" s="81">
        <v>3</v>
      </c>
      <c r="K83" s="81"/>
      <c r="L83" s="81"/>
      <c r="M83" s="99" t="s">
        <v>304</v>
      </c>
      <c r="N83" s="81"/>
      <c r="O83" s="81"/>
      <c r="P83" s="81"/>
    </row>
    <row r="84" spans="1:16">
      <c r="A84" s="95">
        <v>31</v>
      </c>
      <c r="B84" s="81"/>
      <c r="C84" s="81" t="s">
        <v>303</v>
      </c>
      <c r="D84" s="99" t="s">
        <v>302</v>
      </c>
      <c r="E84" s="99" t="s">
        <v>302</v>
      </c>
      <c r="F84" s="99">
        <v>2</v>
      </c>
      <c r="G84" s="99">
        <v>30</v>
      </c>
      <c r="H84" s="99" t="s">
        <v>24</v>
      </c>
      <c r="I84" s="99">
        <v>0.3</v>
      </c>
      <c r="J84" s="99">
        <v>3</v>
      </c>
      <c r="K84" s="99"/>
      <c r="L84" s="99"/>
      <c r="M84" s="81">
        <v>2E-3</v>
      </c>
      <c r="N84" s="99"/>
      <c r="O84" s="99"/>
      <c r="P84" s="99"/>
    </row>
    <row r="85" spans="1:16" ht="25.5">
      <c r="A85" s="95">
        <v>32</v>
      </c>
      <c r="B85" s="81"/>
      <c r="C85" s="81" t="s">
        <v>301</v>
      </c>
      <c r="D85" s="81">
        <v>2015</v>
      </c>
      <c r="E85" s="81">
        <v>2015</v>
      </c>
      <c r="F85" s="99">
        <v>2</v>
      </c>
      <c r="G85" s="81">
        <v>30</v>
      </c>
      <c r="H85" s="81" t="s">
        <v>24</v>
      </c>
      <c r="I85" s="81">
        <v>0.3</v>
      </c>
      <c r="J85" s="81">
        <v>3</v>
      </c>
      <c r="K85" s="81"/>
      <c r="L85" s="81"/>
      <c r="M85" s="81">
        <v>2E-3</v>
      </c>
      <c r="N85" s="81"/>
      <c r="O85" s="81"/>
      <c r="P85" s="81"/>
    </row>
    <row r="86" spans="1:16" ht="25.5">
      <c r="A86" s="95">
        <v>33</v>
      </c>
      <c r="B86" s="81"/>
      <c r="C86" s="81" t="s">
        <v>300</v>
      </c>
      <c r="D86" s="81">
        <v>2015</v>
      </c>
      <c r="E86" s="81">
        <v>2015</v>
      </c>
      <c r="F86" s="99">
        <v>2</v>
      </c>
      <c r="G86" s="81">
        <v>30</v>
      </c>
      <c r="H86" s="81" t="s">
        <v>24</v>
      </c>
      <c r="I86" s="81">
        <v>0.3</v>
      </c>
      <c r="J86" s="81">
        <v>3</v>
      </c>
      <c r="K86" s="81"/>
      <c r="L86" s="81"/>
      <c r="M86" s="81">
        <v>2E-3</v>
      </c>
      <c r="N86" s="81"/>
      <c r="O86" s="81"/>
      <c r="P86" s="81"/>
    </row>
    <row r="87" spans="1:16" ht="25.5">
      <c r="A87" s="95">
        <v>34</v>
      </c>
      <c r="B87" s="81"/>
      <c r="C87" s="81" t="s">
        <v>299</v>
      </c>
      <c r="D87" s="81">
        <v>2015</v>
      </c>
      <c r="E87" s="81">
        <v>2015</v>
      </c>
      <c r="F87" s="99">
        <v>2</v>
      </c>
      <c r="G87" s="81">
        <v>30</v>
      </c>
      <c r="H87" s="81" t="s">
        <v>24</v>
      </c>
      <c r="I87" s="81">
        <v>0.4</v>
      </c>
      <c r="J87" s="81">
        <v>4</v>
      </c>
      <c r="K87" s="81"/>
      <c r="L87" s="81"/>
      <c r="M87" s="81">
        <v>3.0000000000000001E-3</v>
      </c>
      <c r="N87" s="81"/>
      <c r="O87" s="81"/>
      <c r="P87" s="81"/>
    </row>
    <row r="88" spans="1:16" ht="25.5">
      <c r="A88" s="95">
        <v>35</v>
      </c>
      <c r="B88" s="81"/>
      <c r="C88" s="81" t="s">
        <v>298</v>
      </c>
      <c r="D88" s="81">
        <v>2015</v>
      </c>
      <c r="E88" s="81">
        <v>2015</v>
      </c>
      <c r="F88" s="99">
        <v>2</v>
      </c>
      <c r="G88" s="81">
        <v>30</v>
      </c>
      <c r="H88" s="81" t="s">
        <v>24</v>
      </c>
      <c r="I88" s="81">
        <v>0.5</v>
      </c>
      <c r="J88" s="81">
        <v>5</v>
      </c>
      <c r="K88" s="81"/>
      <c r="L88" s="81"/>
      <c r="M88" s="81">
        <v>1.4999999999999999E-2</v>
      </c>
      <c r="N88" s="81"/>
      <c r="O88" s="81"/>
      <c r="P88" s="81"/>
    </row>
    <row r="89" spans="1:16" ht="33.4" customHeight="1">
      <c r="A89" s="95">
        <v>36</v>
      </c>
      <c r="B89" s="81" t="s">
        <v>297</v>
      </c>
      <c r="C89" s="81" t="s">
        <v>296</v>
      </c>
      <c r="D89" s="81">
        <v>2011</v>
      </c>
      <c r="E89" s="81">
        <v>2011</v>
      </c>
      <c r="F89" s="99" t="s">
        <v>295</v>
      </c>
      <c r="G89" s="81">
        <v>160</v>
      </c>
      <c r="H89" s="81">
        <v>1.2</v>
      </c>
      <c r="I89" s="81"/>
      <c r="J89" s="81">
        <v>537</v>
      </c>
      <c r="K89" s="81"/>
      <c r="L89" s="81"/>
      <c r="M89" s="81"/>
      <c r="N89" s="81">
        <v>0.73599999999999999</v>
      </c>
      <c r="O89" s="81"/>
      <c r="P89" s="81"/>
    </row>
    <row r="90" spans="1:16" ht="127.5">
      <c r="A90" s="95">
        <v>37</v>
      </c>
      <c r="B90" s="81" t="s">
        <v>396</v>
      </c>
      <c r="C90" s="138" t="s">
        <v>391</v>
      </c>
      <c r="D90" s="81">
        <v>2014</v>
      </c>
      <c r="E90" s="81">
        <v>2015</v>
      </c>
      <c r="F90" s="139" t="s">
        <v>394</v>
      </c>
      <c r="G90" s="138">
        <v>2706.5590000000002</v>
      </c>
      <c r="H90" s="81">
        <v>1</v>
      </c>
      <c r="I90" s="138">
        <v>6.4299999999999996E-2</v>
      </c>
      <c r="J90" s="7">
        <v>179.17400000000001</v>
      </c>
      <c r="K90" s="81"/>
      <c r="L90" s="81"/>
      <c r="M90" s="138">
        <v>2.5000000000000001E-2</v>
      </c>
      <c r="N90" s="81"/>
      <c r="O90" s="81"/>
      <c r="P90" s="81"/>
    </row>
    <row r="91" spans="1:16" ht="25.5">
      <c r="A91" s="95">
        <v>38</v>
      </c>
      <c r="B91" s="81"/>
      <c r="C91" s="138" t="s">
        <v>392</v>
      </c>
      <c r="D91" s="81">
        <v>2014</v>
      </c>
      <c r="E91" s="81">
        <v>2015</v>
      </c>
      <c r="F91" s="139" t="s">
        <v>395</v>
      </c>
      <c r="G91" s="138">
        <v>2192.8780000000002</v>
      </c>
      <c r="H91" s="81">
        <v>1</v>
      </c>
      <c r="I91" s="138">
        <v>4.5929999999999999E-2</v>
      </c>
      <c r="J91" s="7">
        <v>154.001</v>
      </c>
      <c r="K91" s="81"/>
      <c r="L91" s="81"/>
      <c r="M91" s="138">
        <v>0.03</v>
      </c>
      <c r="N91" s="81"/>
      <c r="O91" s="81"/>
      <c r="P91" s="81"/>
    </row>
    <row r="92" spans="1:16" ht="25.5">
      <c r="A92" s="95">
        <v>39</v>
      </c>
      <c r="B92" s="81"/>
      <c r="C92" s="138" t="s">
        <v>393</v>
      </c>
      <c r="D92" s="81">
        <v>2014</v>
      </c>
      <c r="E92" s="81">
        <v>2015</v>
      </c>
      <c r="F92" s="7">
        <v>12.7</v>
      </c>
      <c r="G92" s="138">
        <v>2449.7179999999998</v>
      </c>
      <c r="H92" s="81">
        <v>1</v>
      </c>
      <c r="I92" s="138">
        <v>0.30809999999999998</v>
      </c>
      <c r="J92" s="7">
        <v>192.89400000000001</v>
      </c>
      <c r="K92" s="81"/>
      <c r="L92" s="81"/>
      <c r="M92" s="138">
        <v>0.03</v>
      </c>
      <c r="N92" s="81"/>
      <c r="O92" s="81"/>
      <c r="P92" s="81"/>
    </row>
    <row r="93" spans="1:16">
      <c r="A93" s="95"/>
      <c r="B93" s="78" t="s">
        <v>439</v>
      </c>
      <c r="C93" s="78"/>
      <c r="D93" s="78"/>
      <c r="E93" s="78"/>
      <c r="F93" s="133"/>
      <c r="G93" s="78">
        <f>SUM(G54:G92)</f>
        <v>14354.155000000002</v>
      </c>
      <c r="H93" s="78"/>
      <c r="I93" s="78">
        <f>SUM(I54:I92)</f>
        <v>962.01832999999976</v>
      </c>
      <c r="J93" s="78">
        <f>SUM(J54:J92)</f>
        <v>1641.069</v>
      </c>
      <c r="K93" s="78">
        <f>SUM(K54:K89)</f>
        <v>3.3000000000000002E-2</v>
      </c>
      <c r="L93" s="78"/>
      <c r="M93" s="170">
        <f>SUM(M54:M92)</f>
        <v>0.3620000000000001</v>
      </c>
      <c r="N93" s="78">
        <f>SUM(N54:N89)</f>
        <v>1.256</v>
      </c>
      <c r="O93" s="78">
        <f>SUM(O54:O89)</f>
        <v>44</v>
      </c>
      <c r="P93" s="78"/>
    </row>
    <row r="94" spans="1:16">
      <c r="A94" s="230" t="s">
        <v>154</v>
      </c>
      <c r="B94" s="230"/>
      <c r="C94" s="230"/>
      <c r="D94" s="230"/>
      <c r="E94" s="230"/>
      <c r="F94" s="230"/>
      <c r="G94" s="230"/>
      <c r="H94" s="230"/>
      <c r="I94" s="230"/>
      <c r="J94" s="230"/>
      <c r="K94" s="230"/>
      <c r="L94" s="230"/>
      <c r="M94" s="230"/>
      <c r="N94" s="230"/>
      <c r="O94" s="230"/>
      <c r="P94" s="230"/>
    </row>
    <row r="95" spans="1:16" ht="72" customHeight="1">
      <c r="A95" s="95">
        <v>1</v>
      </c>
      <c r="B95" s="81" t="s">
        <v>294</v>
      </c>
      <c r="C95" s="81" t="s">
        <v>52</v>
      </c>
      <c r="D95" s="81">
        <v>2012</v>
      </c>
      <c r="E95" s="81">
        <v>2012</v>
      </c>
      <c r="F95" s="99" t="s">
        <v>290</v>
      </c>
      <c r="G95" s="81">
        <v>500</v>
      </c>
      <c r="H95" s="81">
        <v>1</v>
      </c>
      <c r="I95" s="81">
        <v>500</v>
      </c>
      <c r="J95" s="81">
        <v>25</v>
      </c>
      <c r="K95" s="81"/>
      <c r="L95" s="81"/>
      <c r="M95" s="81"/>
      <c r="N95" s="81"/>
      <c r="O95" s="81"/>
      <c r="P95" s="81"/>
    </row>
    <row r="96" spans="1:16" ht="36" customHeight="1">
      <c r="A96" s="95">
        <v>2</v>
      </c>
      <c r="B96" s="81" t="s">
        <v>293</v>
      </c>
      <c r="C96" s="81" t="s">
        <v>52</v>
      </c>
      <c r="D96" s="81">
        <v>2012</v>
      </c>
      <c r="E96" s="81">
        <v>2012</v>
      </c>
      <c r="F96" s="99">
        <v>4</v>
      </c>
      <c r="G96" s="81">
        <v>180</v>
      </c>
      <c r="H96" s="81">
        <v>1</v>
      </c>
      <c r="I96" s="81">
        <v>500</v>
      </c>
      <c r="J96" s="81">
        <v>5</v>
      </c>
      <c r="K96" s="81"/>
      <c r="L96" s="81"/>
      <c r="M96" s="81"/>
      <c r="N96" s="81"/>
      <c r="O96" s="81"/>
      <c r="P96" s="81"/>
    </row>
    <row r="97" spans="1:16" ht="51.4" customHeight="1">
      <c r="A97" s="95">
        <v>3</v>
      </c>
      <c r="B97" s="81" t="s">
        <v>292</v>
      </c>
      <c r="C97" s="81" t="s">
        <v>52</v>
      </c>
      <c r="D97" s="81">
        <v>2012</v>
      </c>
      <c r="E97" s="81">
        <v>2012</v>
      </c>
      <c r="F97" s="99">
        <v>2</v>
      </c>
      <c r="G97" s="81">
        <v>4</v>
      </c>
      <c r="H97" s="81">
        <v>1</v>
      </c>
      <c r="I97" s="81">
        <v>500</v>
      </c>
      <c r="J97" s="81">
        <v>2.5</v>
      </c>
      <c r="K97" s="81"/>
      <c r="L97" s="81"/>
      <c r="M97" s="81"/>
      <c r="N97" s="81"/>
      <c r="O97" s="81"/>
      <c r="P97" s="81"/>
    </row>
    <row r="98" spans="1:16" ht="49.7" customHeight="1">
      <c r="A98" s="95">
        <v>4</v>
      </c>
      <c r="B98" s="81" t="s">
        <v>291</v>
      </c>
      <c r="C98" s="81" t="s">
        <v>52</v>
      </c>
      <c r="D98" s="81">
        <v>2012</v>
      </c>
      <c r="E98" s="81">
        <v>2012</v>
      </c>
      <c r="F98" s="99" t="s">
        <v>290</v>
      </c>
      <c r="G98" s="81">
        <v>200</v>
      </c>
      <c r="H98" s="81">
        <v>1</v>
      </c>
      <c r="I98" s="81">
        <v>500</v>
      </c>
      <c r="J98" s="81">
        <v>5</v>
      </c>
      <c r="K98" s="81"/>
      <c r="L98" s="81"/>
      <c r="M98" s="81"/>
      <c r="N98" s="81"/>
      <c r="O98" s="81"/>
      <c r="P98" s="81"/>
    </row>
    <row r="99" spans="1:16" ht="32.450000000000003" customHeight="1">
      <c r="A99" s="95">
        <v>5</v>
      </c>
      <c r="B99" s="81" t="s">
        <v>289</v>
      </c>
      <c r="C99" s="81" t="s">
        <v>288</v>
      </c>
      <c r="D99" s="81">
        <v>2011</v>
      </c>
      <c r="E99" s="81">
        <v>2011</v>
      </c>
      <c r="F99" s="99" t="s">
        <v>604</v>
      </c>
      <c r="G99" s="81">
        <v>10</v>
      </c>
      <c r="H99" s="81">
        <v>1</v>
      </c>
      <c r="I99" s="81"/>
      <c r="J99" s="81">
        <v>33</v>
      </c>
      <c r="K99" s="81"/>
      <c r="L99" s="81"/>
      <c r="M99" s="81"/>
      <c r="N99" s="81"/>
      <c r="O99" s="81"/>
      <c r="P99" s="81"/>
    </row>
    <row r="100" spans="1:16">
      <c r="A100" s="95"/>
      <c r="B100" s="78" t="s">
        <v>439</v>
      </c>
      <c r="C100" s="78"/>
      <c r="D100" s="78"/>
      <c r="E100" s="78"/>
      <c r="F100" s="133"/>
      <c r="G100" s="78">
        <f>SUM(G95:G99)</f>
        <v>894</v>
      </c>
      <c r="H100" s="78"/>
      <c r="I100" s="78">
        <f>SUM(I95:I99)</f>
        <v>2000</v>
      </c>
      <c r="J100" s="78">
        <f>SUM(J95:J99)</f>
        <v>70.5</v>
      </c>
      <c r="K100" s="78"/>
      <c r="L100" s="78"/>
      <c r="M100" s="78"/>
      <c r="N100" s="78"/>
      <c r="O100" s="78"/>
      <c r="P100" s="78"/>
    </row>
    <row r="101" spans="1:16" ht="14.45" customHeight="1">
      <c r="A101" s="95"/>
      <c r="B101" s="78" t="s">
        <v>539</v>
      </c>
      <c r="C101" s="78"/>
      <c r="D101" s="78"/>
      <c r="E101" s="78"/>
      <c r="F101" s="78"/>
      <c r="G101" s="96">
        <f>G100+G93+G52</f>
        <v>16858.155000000002</v>
      </c>
      <c r="H101" s="78"/>
      <c r="I101" s="96">
        <f>I100+I93+I52</f>
        <v>2985.0183299999999</v>
      </c>
      <c r="J101" s="96">
        <f>J100+J93+J52</f>
        <v>1908.3689999999999</v>
      </c>
      <c r="K101" s="96">
        <f>K100+K93+K52</f>
        <v>3.3000000000000002E-2</v>
      </c>
      <c r="L101" s="96"/>
      <c r="M101" s="96">
        <f>M100+M93+M52</f>
        <v>0.39000000000000012</v>
      </c>
      <c r="N101" s="96">
        <f>N100+N93+N52</f>
        <v>1.256</v>
      </c>
      <c r="O101" s="96">
        <f>O100+O93+O52</f>
        <v>44</v>
      </c>
      <c r="P101" s="96"/>
    </row>
    <row r="102" spans="1:16">
      <c r="A102" s="230" t="s">
        <v>446</v>
      </c>
      <c r="B102" s="230"/>
      <c r="C102" s="230"/>
      <c r="D102" s="230"/>
      <c r="E102" s="230"/>
      <c r="F102" s="230"/>
      <c r="G102" s="230"/>
      <c r="H102" s="230"/>
      <c r="I102" s="230"/>
      <c r="J102" s="230"/>
      <c r="K102" s="230"/>
      <c r="L102" s="230"/>
      <c r="M102" s="230"/>
      <c r="N102" s="230"/>
      <c r="O102" s="230"/>
      <c r="P102" s="230"/>
    </row>
    <row r="103" spans="1:16" s="105" customFormat="1">
      <c r="A103" s="230" t="s">
        <v>287</v>
      </c>
      <c r="B103" s="230"/>
      <c r="C103" s="230"/>
      <c r="D103" s="230"/>
      <c r="E103" s="230"/>
      <c r="F103" s="230"/>
      <c r="G103" s="230"/>
      <c r="H103" s="230"/>
      <c r="I103" s="230"/>
      <c r="J103" s="230"/>
      <c r="K103" s="230"/>
      <c r="L103" s="230"/>
      <c r="M103" s="230"/>
      <c r="N103" s="230"/>
      <c r="O103" s="230"/>
      <c r="P103" s="230"/>
    </row>
    <row r="104" spans="1:16" s="105" customFormat="1" ht="251.1" customHeight="1">
      <c r="A104" s="81">
        <v>1</v>
      </c>
      <c r="B104" s="81" t="s">
        <v>286</v>
      </c>
      <c r="C104" s="81" t="s">
        <v>259</v>
      </c>
      <c r="D104" s="81">
        <v>2013</v>
      </c>
      <c r="E104" s="81">
        <v>2014</v>
      </c>
      <c r="F104" s="81">
        <v>3</v>
      </c>
      <c r="G104" s="81">
        <v>850</v>
      </c>
      <c r="H104" s="81">
        <v>1</v>
      </c>
      <c r="I104" s="81">
        <v>0.28000000000000003</v>
      </c>
      <c r="J104" s="81">
        <v>300</v>
      </c>
      <c r="K104" s="81"/>
      <c r="L104" s="81"/>
      <c r="M104" s="81">
        <v>0.4</v>
      </c>
      <c r="N104" s="81"/>
      <c r="O104" s="81"/>
      <c r="P104" s="81"/>
    </row>
    <row r="105" spans="1:16" s="105" customFormat="1" ht="25.5">
      <c r="A105" s="81">
        <v>2</v>
      </c>
      <c r="B105" s="81"/>
      <c r="C105" s="81" t="s">
        <v>285</v>
      </c>
      <c r="D105" s="81">
        <v>2013</v>
      </c>
      <c r="E105" s="81">
        <v>2014</v>
      </c>
      <c r="F105" s="81">
        <v>4</v>
      </c>
      <c r="G105" s="81">
        <v>560</v>
      </c>
      <c r="H105" s="81">
        <v>1</v>
      </c>
      <c r="I105" s="81">
        <v>0.21</v>
      </c>
      <c r="J105" s="81">
        <v>150</v>
      </c>
      <c r="K105" s="81"/>
      <c r="L105" s="81"/>
      <c r="M105" s="81">
        <v>0.3</v>
      </c>
      <c r="N105" s="81"/>
      <c r="O105" s="81"/>
      <c r="P105" s="81"/>
    </row>
    <row r="106" spans="1:16" s="105" customFormat="1" ht="25.5">
      <c r="A106" s="81">
        <v>3</v>
      </c>
      <c r="B106" s="81"/>
      <c r="C106" s="81" t="s">
        <v>284</v>
      </c>
      <c r="D106" s="81">
        <v>2013</v>
      </c>
      <c r="E106" s="81">
        <v>2014</v>
      </c>
      <c r="F106" s="81">
        <v>5</v>
      </c>
      <c r="G106" s="81">
        <v>560</v>
      </c>
      <c r="H106" s="81">
        <v>1</v>
      </c>
      <c r="I106" s="81">
        <v>0.14000000000000001</v>
      </c>
      <c r="J106" s="81">
        <v>100</v>
      </c>
      <c r="K106" s="81"/>
      <c r="L106" s="81"/>
      <c r="M106" s="81">
        <v>0.2</v>
      </c>
      <c r="N106" s="81"/>
      <c r="O106" s="81"/>
      <c r="P106" s="81"/>
    </row>
    <row r="107" spans="1:16" s="105" customFormat="1" ht="25.5">
      <c r="A107" s="81">
        <v>4</v>
      </c>
      <c r="B107" s="81"/>
      <c r="C107" s="81" t="s">
        <v>283</v>
      </c>
      <c r="D107" s="81">
        <v>2014</v>
      </c>
      <c r="E107" s="81">
        <v>2015</v>
      </c>
      <c r="F107" s="81">
        <v>9</v>
      </c>
      <c r="G107" s="81">
        <v>450</v>
      </c>
      <c r="H107" s="81">
        <v>1</v>
      </c>
      <c r="I107" s="81">
        <v>7.0000000000000007E-2</v>
      </c>
      <c r="J107" s="81">
        <v>50</v>
      </c>
      <c r="K107" s="81"/>
      <c r="L107" s="81"/>
      <c r="M107" s="81">
        <v>0.1</v>
      </c>
      <c r="N107" s="81"/>
      <c r="O107" s="81"/>
      <c r="P107" s="81"/>
    </row>
    <row r="108" spans="1:16" s="105" customFormat="1" ht="25.5">
      <c r="A108" s="81">
        <v>5</v>
      </c>
      <c r="B108" s="81"/>
      <c r="C108" s="81" t="s">
        <v>282</v>
      </c>
      <c r="D108" s="81">
        <v>2013</v>
      </c>
      <c r="E108" s="81">
        <v>2014</v>
      </c>
      <c r="F108" s="81">
        <v>4</v>
      </c>
      <c r="G108" s="81">
        <v>770</v>
      </c>
      <c r="H108" s="81">
        <v>1</v>
      </c>
      <c r="I108" s="81">
        <v>0.21</v>
      </c>
      <c r="J108" s="81">
        <v>100</v>
      </c>
      <c r="K108" s="81"/>
      <c r="L108" s="81"/>
      <c r="M108" s="81">
        <v>0.3</v>
      </c>
      <c r="N108" s="81"/>
      <c r="O108" s="81"/>
      <c r="P108" s="81"/>
    </row>
    <row r="109" spans="1:16" s="105" customFormat="1" ht="25.5">
      <c r="A109" s="81">
        <v>6</v>
      </c>
      <c r="B109" s="81"/>
      <c r="C109" s="81" t="s">
        <v>269</v>
      </c>
      <c r="D109" s="81">
        <v>2011</v>
      </c>
      <c r="E109" s="81">
        <v>2012</v>
      </c>
      <c r="F109" s="81">
        <v>4</v>
      </c>
      <c r="G109" s="81">
        <v>1200</v>
      </c>
      <c r="H109" s="81">
        <v>1</v>
      </c>
      <c r="I109" s="81">
        <v>0.14000000000000001</v>
      </c>
      <c r="J109" s="81">
        <v>300</v>
      </c>
      <c r="K109" s="81"/>
      <c r="L109" s="81"/>
      <c r="M109" s="81">
        <v>0.2</v>
      </c>
      <c r="N109" s="81"/>
      <c r="O109" s="81"/>
      <c r="P109" s="81"/>
    </row>
    <row r="110" spans="1:16" s="105" customFormat="1" ht="33.4" customHeight="1">
      <c r="A110" s="81">
        <v>7</v>
      </c>
      <c r="B110" s="81"/>
      <c r="C110" s="81" t="s">
        <v>281</v>
      </c>
      <c r="D110" s="81">
        <v>2013</v>
      </c>
      <c r="E110" s="81">
        <v>2014</v>
      </c>
      <c r="F110" s="81">
        <v>2</v>
      </c>
      <c r="G110" s="81">
        <v>65</v>
      </c>
      <c r="H110" s="81">
        <v>2</v>
      </c>
      <c r="I110" s="81">
        <v>7.0000000000000007E-2</v>
      </c>
      <c r="J110" s="81">
        <v>25</v>
      </c>
      <c r="K110" s="81"/>
      <c r="L110" s="81"/>
      <c r="M110" s="81">
        <v>0.1</v>
      </c>
      <c r="N110" s="81"/>
      <c r="O110" s="81"/>
      <c r="P110" s="81"/>
    </row>
    <row r="111" spans="1:16" s="105" customFormat="1" ht="31.7" customHeight="1">
      <c r="A111" s="81">
        <v>8</v>
      </c>
      <c r="B111" s="81"/>
      <c r="C111" s="81" t="s">
        <v>280</v>
      </c>
      <c r="D111" s="81">
        <v>2014</v>
      </c>
      <c r="E111" s="81">
        <v>2015</v>
      </c>
      <c r="F111" s="81">
        <v>4</v>
      </c>
      <c r="G111" s="81">
        <v>210</v>
      </c>
      <c r="H111" s="81">
        <v>1</v>
      </c>
      <c r="I111" s="81">
        <v>7.0000000000000007E-2</v>
      </c>
      <c r="J111" s="81">
        <v>50</v>
      </c>
      <c r="K111" s="81"/>
      <c r="L111" s="81"/>
      <c r="M111" s="81">
        <v>0.1</v>
      </c>
      <c r="N111" s="81"/>
      <c r="O111" s="81"/>
      <c r="P111" s="81"/>
    </row>
    <row r="112" spans="1:16" s="105" customFormat="1" ht="34.35" customHeight="1">
      <c r="A112" s="81">
        <v>9</v>
      </c>
      <c r="B112" s="81"/>
      <c r="C112" s="81" t="s">
        <v>279</v>
      </c>
      <c r="D112" s="81">
        <v>2014</v>
      </c>
      <c r="E112" s="81">
        <v>2015</v>
      </c>
      <c r="F112" s="81">
        <v>5</v>
      </c>
      <c r="G112" s="81">
        <v>145</v>
      </c>
      <c r="H112" s="81">
        <v>1</v>
      </c>
      <c r="I112" s="81">
        <v>7.0000000000000007E-2</v>
      </c>
      <c r="J112" s="81">
        <v>50</v>
      </c>
      <c r="K112" s="81"/>
      <c r="L112" s="81"/>
      <c r="M112" s="81">
        <v>0.1</v>
      </c>
      <c r="N112" s="81"/>
      <c r="O112" s="81"/>
      <c r="P112" s="81"/>
    </row>
    <row r="113" spans="1:16" s="105" customFormat="1" ht="25.5">
      <c r="A113" s="81">
        <v>10</v>
      </c>
      <c r="B113" s="81"/>
      <c r="C113" s="81" t="s">
        <v>278</v>
      </c>
      <c r="D113" s="81">
        <v>2013</v>
      </c>
      <c r="E113" s="81">
        <v>2014</v>
      </c>
      <c r="F113" s="81">
        <v>9</v>
      </c>
      <c r="G113" s="81">
        <v>459</v>
      </c>
      <c r="H113" s="81">
        <v>1</v>
      </c>
      <c r="I113" s="81">
        <v>7.0000000000000007E-2</v>
      </c>
      <c r="J113" s="81">
        <v>50</v>
      </c>
      <c r="K113" s="81"/>
      <c r="L113" s="81"/>
      <c r="M113" s="81">
        <v>0.1</v>
      </c>
      <c r="N113" s="81"/>
      <c r="O113" s="81"/>
      <c r="P113" s="81"/>
    </row>
    <row r="114" spans="1:16" s="105" customFormat="1" ht="33.4" customHeight="1">
      <c r="A114" s="81">
        <v>11</v>
      </c>
      <c r="B114" s="81"/>
      <c r="C114" s="81" t="s">
        <v>265</v>
      </c>
      <c r="D114" s="81">
        <v>2012</v>
      </c>
      <c r="E114" s="81">
        <v>2013</v>
      </c>
      <c r="F114" s="81">
        <v>11</v>
      </c>
      <c r="G114" s="81">
        <v>562</v>
      </c>
      <c r="H114" s="81">
        <v>1</v>
      </c>
      <c r="I114" s="81">
        <v>7.0000000000000007E-2</v>
      </c>
      <c r="J114" s="81">
        <v>50</v>
      </c>
      <c r="K114" s="81"/>
      <c r="L114" s="81"/>
      <c r="M114" s="81">
        <v>0.1</v>
      </c>
      <c r="N114" s="81"/>
      <c r="O114" s="81"/>
      <c r="P114" s="81"/>
    </row>
    <row r="115" spans="1:16" s="105" customFormat="1" ht="24.95" customHeight="1">
      <c r="A115" s="81">
        <v>12</v>
      </c>
      <c r="B115" s="81"/>
      <c r="C115" s="81" t="s">
        <v>271</v>
      </c>
      <c r="D115" s="81">
        <v>2014</v>
      </c>
      <c r="E115" s="81">
        <v>2015</v>
      </c>
      <c r="F115" s="81">
        <v>13</v>
      </c>
      <c r="G115" s="81">
        <v>651</v>
      </c>
      <c r="H115" s="81">
        <v>1</v>
      </c>
      <c r="I115" s="81">
        <v>7.0000000000000007E-2</v>
      </c>
      <c r="J115" s="81">
        <v>50</v>
      </c>
      <c r="K115" s="81"/>
      <c r="L115" s="81"/>
      <c r="M115" s="81">
        <v>0.1</v>
      </c>
      <c r="N115" s="81"/>
      <c r="O115" s="81"/>
      <c r="P115" s="81"/>
    </row>
    <row r="116" spans="1:16" s="105" customFormat="1" ht="36" customHeight="1">
      <c r="A116" s="81">
        <v>13</v>
      </c>
      <c r="B116" s="81"/>
      <c r="C116" s="81" t="s">
        <v>277</v>
      </c>
      <c r="D116" s="81">
        <v>2013</v>
      </c>
      <c r="E116" s="81">
        <v>2014</v>
      </c>
      <c r="F116" s="81">
        <v>9</v>
      </c>
      <c r="G116" s="81">
        <v>430</v>
      </c>
      <c r="H116" s="81">
        <v>1</v>
      </c>
      <c r="I116" s="81">
        <v>7.0000000000000007E-2</v>
      </c>
      <c r="J116" s="81">
        <v>50</v>
      </c>
      <c r="K116" s="81"/>
      <c r="L116" s="81"/>
      <c r="M116" s="81">
        <v>0.1</v>
      </c>
      <c r="N116" s="81"/>
      <c r="O116" s="81"/>
      <c r="P116" s="81"/>
    </row>
    <row r="117" spans="1:16" s="105" customFormat="1" ht="33.4" customHeight="1">
      <c r="A117" s="81">
        <v>14</v>
      </c>
      <c r="B117" s="81"/>
      <c r="C117" s="81" t="s">
        <v>276</v>
      </c>
      <c r="D117" s="81">
        <v>2013</v>
      </c>
      <c r="E117" s="81">
        <v>2014</v>
      </c>
      <c r="F117" s="81">
        <v>9</v>
      </c>
      <c r="G117" s="81">
        <v>465</v>
      </c>
      <c r="H117" s="81">
        <v>1</v>
      </c>
      <c r="I117" s="81">
        <v>7.0000000000000007E-2</v>
      </c>
      <c r="J117" s="81">
        <v>50</v>
      </c>
      <c r="K117" s="81"/>
      <c r="L117" s="81"/>
      <c r="M117" s="81">
        <v>0.1</v>
      </c>
      <c r="N117" s="81"/>
      <c r="O117" s="81"/>
      <c r="P117" s="81"/>
    </row>
    <row r="118" spans="1:16" s="105" customFormat="1" ht="31.7" customHeight="1">
      <c r="A118" s="81">
        <v>15</v>
      </c>
      <c r="B118" s="81"/>
      <c r="C118" s="81" t="s">
        <v>258</v>
      </c>
      <c r="D118" s="81">
        <v>2014</v>
      </c>
      <c r="E118" s="81">
        <v>2015</v>
      </c>
      <c r="F118" s="81">
        <v>7</v>
      </c>
      <c r="G118" s="81">
        <v>380</v>
      </c>
      <c r="H118" s="81">
        <v>1</v>
      </c>
      <c r="I118" s="81">
        <v>7.0000000000000007E-2</v>
      </c>
      <c r="J118" s="81">
        <v>80</v>
      </c>
      <c r="K118" s="81"/>
      <c r="L118" s="81"/>
      <c r="M118" s="81">
        <v>0.1</v>
      </c>
      <c r="N118" s="81"/>
      <c r="O118" s="81"/>
      <c r="P118" s="81"/>
    </row>
    <row r="119" spans="1:16" s="105" customFormat="1" ht="36" customHeight="1">
      <c r="A119" s="81">
        <v>16</v>
      </c>
      <c r="B119" s="81" t="s">
        <v>275</v>
      </c>
      <c r="C119" s="81" t="s">
        <v>274</v>
      </c>
      <c r="D119" s="81">
        <v>2012</v>
      </c>
      <c r="E119" s="81">
        <v>2013</v>
      </c>
      <c r="F119" s="81">
        <v>6</v>
      </c>
      <c r="G119" s="81">
        <v>295</v>
      </c>
      <c r="H119" s="81">
        <v>1</v>
      </c>
      <c r="I119" s="81">
        <v>0.7</v>
      </c>
      <c r="J119" s="81">
        <v>50</v>
      </c>
      <c r="K119" s="81"/>
      <c r="L119" s="81"/>
      <c r="M119" s="81">
        <v>0.1</v>
      </c>
      <c r="N119" s="81"/>
      <c r="O119" s="81"/>
      <c r="P119" s="81"/>
    </row>
    <row r="120" spans="1:16" s="105" customFormat="1" ht="30" customHeight="1">
      <c r="A120" s="81">
        <v>17</v>
      </c>
      <c r="B120" s="81"/>
      <c r="C120" s="81" t="s">
        <v>273</v>
      </c>
      <c r="D120" s="81">
        <v>2014</v>
      </c>
      <c r="E120" s="81">
        <v>2015</v>
      </c>
      <c r="F120" s="81">
        <v>4</v>
      </c>
      <c r="G120" s="81">
        <v>310</v>
      </c>
      <c r="H120" s="81">
        <v>1</v>
      </c>
      <c r="I120" s="81">
        <v>0.105</v>
      </c>
      <c r="J120" s="81">
        <v>75</v>
      </c>
      <c r="K120" s="81"/>
      <c r="L120" s="81"/>
      <c r="M120" s="81">
        <v>0.15</v>
      </c>
      <c r="N120" s="81"/>
      <c r="O120" s="81"/>
      <c r="P120" s="81"/>
    </row>
    <row r="121" spans="1:16" s="105" customFormat="1" ht="32.65" customHeight="1">
      <c r="A121" s="81">
        <v>18</v>
      </c>
      <c r="B121" s="81"/>
      <c r="C121" s="81" t="s">
        <v>272</v>
      </c>
      <c r="D121" s="81">
        <v>2014</v>
      </c>
      <c r="E121" s="81">
        <v>2015</v>
      </c>
      <c r="F121" s="81">
        <v>8</v>
      </c>
      <c r="G121" s="81">
        <v>440</v>
      </c>
      <c r="H121" s="81">
        <v>1</v>
      </c>
      <c r="I121" s="81">
        <v>0.23200000000000001</v>
      </c>
      <c r="J121" s="81">
        <v>50</v>
      </c>
      <c r="K121" s="81">
        <v>0.2</v>
      </c>
      <c r="L121" s="81"/>
      <c r="M121" s="81"/>
      <c r="N121" s="81"/>
      <c r="O121" s="81"/>
      <c r="P121" s="81"/>
    </row>
    <row r="122" spans="1:16" s="105" customFormat="1" ht="25.7" customHeight="1">
      <c r="A122" s="81">
        <v>19</v>
      </c>
      <c r="B122" s="81"/>
      <c r="C122" s="81" t="s">
        <v>271</v>
      </c>
      <c r="D122" s="81">
        <v>2014</v>
      </c>
      <c r="E122" s="81">
        <v>2015</v>
      </c>
      <c r="F122" s="81">
        <v>10</v>
      </c>
      <c r="G122" s="81">
        <v>499</v>
      </c>
      <c r="H122" s="81">
        <v>1</v>
      </c>
      <c r="I122" s="81">
        <v>0.23200000000000001</v>
      </c>
      <c r="J122" s="81">
        <v>50</v>
      </c>
      <c r="K122" s="81">
        <v>0.2</v>
      </c>
      <c r="L122" s="81"/>
      <c r="M122" s="81"/>
      <c r="N122" s="81"/>
      <c r="O122" s="81"/>
      <c r="P122" s="81"/>
    </row>
    <row r="123" spans="1:16" s="105" customFormat="1" ht="21.4" customHeight="1">
      <c r="A123" s="81">
        <v>20</v>
      </c>
      <c r="B123" s="81"/>
      <c r="C123" s="81" t="s">
        <v>270</v>
      </c>
      <c r="D123" s="81">
        <v>2012</v>
      </c>
      <c r="E123" s="81">
        <v>2012</v>
      </c>
      <c r="F123" s="81">
        <v>6</v>
      </c>
      <c r="G123" s="81">
        <v>299</v>
      </c>
      <c r="H123" s="81">
        <v>1</v>
      </c>
      <c r="I123" s="81">
        <v>4.0000000000000001E-3</v>
      </c>
      <c r="J123" s="81">
        <v>50</v>
      </c>
      <c r="K123" s="81"/>
      <c r="L123" s="81"/>
      <c r="M123" s="81"/>
      <c r="N123" s="81">
        <v>0.01</v>
      </c>
      <c r="O123" s="81"/>
      <c r="P123" s="81"/>
    </row>
    <row r="124" spans="1:16" s="105" customFormat="1" ht="25.7" customHeight="1">
      <c r="A124" s="81">
        <v>21</v>
      </c>
      <c r="B124" s="81"/>
      <c r="C124" s="81" t="s">
        <v>259</v>
      </c>
      <c r="D124" s="81">
        <v>2013</v>
      </c>
      <c r="E124" s="81">
        <v>2014</v>
      </c>
      <c r="F124" s="81">
        <v>4</v>
      </c>
      <c r="G124" s="81">
        <v>280</v>
      </c>
      <c r="H124" s="81">
        <v>1</v>
      </c>
      <c r="I124" s="81">
        <v>0.14000000000000001</v>
      </c>
      <c r="J124" s="81">
        <v>75</v>
      </c>
      <c r="K124" s="81"/>
      <c r="L124" s="81"/>
      <c r="M124" s="81">
        <v>0.2</v>
      </c>
      <c r="N124" s="81"/>
      <c r="O124" s="81"/>
      <c r="P124" s="81"/>
    </row>
    <row r="125" spans="1:16" s="105" customFormat="1" ht="25.5">
      <c r="A125" s="81">
        <v>22</v>
      </c>
      <c r="B125" s="81"/>
      <c r="C125" s="81" t="s">
        <v>269</v>
      </c>
      <c r="D125" s="81">
        <v>2011</v>
      </c>
      <c r="E125" s="81">
        <v>2012</v>
      </c>
      <c r="F125" s="81">
        <v>6</v>
      </c>
      <c r="G125" s="81">
        <v>299</v>
      </c>
      <c r="H125" s="81">
        <v>1</v>
      </c>
      <c r="I125" s="81">
        <v>7.0000000000000007E-2</v>
      </c>
      <c r="J125" s="81">
        <v>50</v>
      </c>
      <c r="K125" s="81"/>
      <c r="L125" s="81"/>
      <c r="M125" s="81">
        <v>0.1</v>
      </c>
      <c r="N125" s="81"/>
      <c r="O125" s="81"/>
      <c r="P125" s="81"/>
    </row>
    <row r="126" spans="1:16" s="105" customFormat="1" ht="25.5">
      <c r="A126" s="81">
        <v>23</v>
      </c>
      <c r="B126" s="81"/>
      <c r="C126" s="81" t="s">
        <v>268</v>
      </c>
      <c r="D126" s="81">
        <v>2011</v>
      </c>
      <c r="E126" s="81">
        <v>2012</v>
      </c>
      <c r="F126" s="81">
        <v>6</v>
      </c>
      <c r="G126" s="81">
        <v>299</v>
      </c>
      <c r="H126" s="81">
        <v>1</v>
      </c>
      <c r="I126" s="81">
        <v>7.0000000000000007E-2</v>
      </c>
      <c r="J126" s="81">
        <v>50</v>
      </c>
      <c r="K126" s="81"/>
      <c r="L126" s="81"/>
      <c r="M126" s="81">
        <v>0.1</v>
      </c>
      <c r="N126" s="81"/>
      <c r="O126" s="81"/>
      <c r="P126" s="81"/>
    </row>
    <row r="127" spans="1:16" s="105" customFormat="1" ht="33.4" customHeight="1">
      <c r="A127" s="81">
        <v>24</v>
      </c>
      <c r="B127" s="81"/>
      <c r="C127" s="81" t="s">
        <v>267</v>
      </c>
      <c r="D127" s="81">
        <v>2011</v>
      </c>
      <c r="E127" s="81">
        <v>2012</v>
      </c>
      <c r="F127" s="81">
        <v>3</v>
      </c>
      <c r="G127" s="81">
        <v>299</v>
      </c>
      <c r="H127" s="81">
        <v>1</v>
      </c>
      <c r="I127" s="81">
        <v>0.21</v>
      </c>
      <c r="J127" s="81">
        <v>100</v>
      </c>
      <c r="K127" s="81"/>
      <c r="L127" s="81"/>
      <c r="M127" s="81">
        <v>0.3</v>
      </c>
      <c r="N127" s="81"/>
      <c r="O127" s="81"/>
      <c r="P127" s="81"/>
    </row>
    <row r="128" spans="1:16" s="105" customFormat="1" ht="32.65" customHeight="1">
      <c r="A128" s="81">
        <v>25</v>
      </c>
      <c r="B128" s="81"/>
      <c r="C128" s="81" t="s">
        <v>266</v>
      </c>
      <c r="D128" s="81">
        <v>2012</v>
      </c>
      <c r="E128" s="81">
        <v>2012</v>
      </c>
      <c r="F128" s="81">
        <v>2</v>
      </c>
      <c r="G128" s="81">
        <v>120</v>
      </c>
      <c r="H128" s="81">
        <v>1</v>
      </c>
      <c r="I128" s="81">
        <v>0.23200000000000001</v>
      </c>
      <c r="J128" s="81">
        <v>50</v>
      </c>
      <c r="K128" s="81">
        <v>0.2</v>
      </c>
      <c r="L128" s="81"/>
      <c r="M128" s="81"/>
      <c r="N128" s="81"/>
      <c r="O128" s="81"/>
      <c r="P128" s="81"/>
    </row>
    <row r="129" spans="1:16" s="105" customFormat="1" ht="45.4" customHeight="1">
      <c r="A129" s="81">
        <v>26</v>
      </c>
      <c r="B129" s="81" t="s">
        <v>457</v>
      </c>
      <c r="C129" s="81" t="s">
        <v>265</v>
      </c>
      <c r="D129" s="81">
        <v>2013</v>
      </c>
      <c r="E129" s="81">
        <v>2014</v>
      </c>
      <c r="F129" s="81">
        <v>9</v>
      </c>
      <c r="G129" s="81">
        <v>697</v>
      </c>
      <c r="H129" s="81">
        <v>1</v>
      </c>
      <c r="I129" s="81">
        <v>0.11600000000000001</v>
      </c>
      <c r="J129" s="81">
        <v>75</v>
      </c>
      <c r="K129" s="81">
        <v>0.1</v>
      </c>
      <c r="L129" s="81"/>
      <c r="M129" s="81"/>
      <c r="N129" s="81"/>
      <c r="O129" s="81"/>
      <c r="P129" s="81"/>
    </row>
    <row r="130" spans="1:16" s="105" customFormat="1" ht="34.35" customHeight="1">
      <c r="A130" s="81">
        <v>27</v>
      </c>
      <c r="B130" s="81"/>
      <c r="C130" s="81" t="s">
        <v>264</v>
      </c>
      <c r="D130" s="81">
        <v>2012</v>
      </c>
      <c r="E130" s="81">
        <v>2013</v>
      </c>
      <c r="F130" s="81">
        <v>6</v>
      </c>
      <c r="G130" s="81">
        <v>460</v>
      </c>
      <c r="H130" s="81">
        <v>1</v>
      </c>
      <c r="I130" s="81">
        <v>0.11600000000000001</v>
      </c>
      <c r="J130" s="81">
        <v>75</v>
      </c>
      <c r="K130" s="81">
        <v>0.1</v>
      </c>
      <c r="L130" s="81"/>
      <c r="M130" s="81"/>
      <c r="N130" s="81"/>
      <c r="O130" s="81"/>
      <c r="P130" s="81"/>
    </row>
    <row r="131" spans="1:16" s="105" customFormat="1" ht="30" customHeight="1">
      <c r="A131" s="81">
        <v>28</v>
      </c>
      <c r="B131" s="81"/>
      <c r="C131" s="81" t="s">
        <v>263</v>
      </c>
      <c r="D131" s="81">
        <v>2014</v>
      </c>
      <c r="E131" s="81">
        <v>2015</v>
      </c>
      <c r="F131" s="81">
        <v>4</v>
      </c>
      <c r="G131" s="81">
        <v>459</v>
      </c>
      <c r="H131" s="81">
        <v>1</v>
      </c>
      <c r="I131" s="81">
        <v>0.21</v>
      </c>
      <c r="J131" s="81">
        <v>100</v>
      </c>
      <c r="K131" s="81"/>
      <c r="L131" s="81"/>
      <c r="M131" s="81">
        <v>0.3</v>
      </c>
      <c r="N131" s="81"/>
      <c r="O131" s="81"/>
      <c r="P131" s="81"/>
    </row>
    <row r="132" spans="1:16" s="105" customFormat="1" ht="30" customHeight="1">
      <c r="A132" s="81">
        <v>29</v>
      </c>
      <c r="B132" s="81"/>
      <c r="C132" s="81" t="s">
        <v>262</v>
      </c>
      <c r="D132" s="81">
        <v>2013</v>
      </c>
      <c r="E132" s="81">
        <v>2014</v>
      </c>
      <c r="F132" s="81">
        <v>6</v>
      </c>
      <c r="G132" s="81">
        <v>500</v>
      </c>
      <c r="H132" s="81">
        <v>1</v>
      </c>
      <c r="I132" s="81">
        <v>0.14000000000000001</v>
      </c>
      <c r="J132" s="81">
        <v>75</v>
      </c>
      <c r="K132" s="81"/>
      <c r="L132" s="81"/>
      <c r="M132" s="81">
        <v>0.2</v>
      </c>
      <c r="N132" s="81"/>
      <c r="O132" s="81"/>
      <c r="P132" s="81"/>
    </row>
    <row r="133" spans="1:16" s="105" customFormat="1" ht="36" customHeight="1">
      <c r="A133" s="81">
        <v>30</v>
      </c>
      <c r="B133" s="81"/>
      <c r="C133" s="81" t="s">
        <v>261</v>
      </c>
      <c r="D133" s="81">
        <v>2014</v>
      </c>
      <c r="E133" s="81">
        <v>2015</v>
      </c>
      <c r="F133" s="81">
        <v>6</v>
      </c>
      <c r="G133" s="81">
        <v>599</v>
      </c>
      <c r="H133" s="81">
        <v>1</v>
      </c>
      <c r="I133" s="81">
        <v>0.28000000000000003</v>
      </c>
      <c r="J133" s="81">
        <v>100</v>
      </c>
      <c r="K133" s="81"/>
      <c r="L133" s="81"/>
      <c r="M133" s="81">
        <v>0.4</v>
      </c>
      <c r="N133" s="81"/>
      <c r="O133" s="81"/>
      <c r="P133" s="81"/>
    </row>
    <row r="134" spans="1:16" s="105" customFormat="1" ht="36" customHeight="1">
      <c r="A134" s="81">
        <v>31</v>
      </c>
      <c r="B134" s="81"/>
      <c r="C134" s="81" t="s">
        <v>260</v>
      </c>
      <c r="D134" s="81">
        <v>2013</v>
      </c>
      <c r="E134" s="81">
        <v>2014</v>
      </c>
      <c r="F134" s="81">
        <v>7</v>
      </c>
      <c r="G134" s="81">
        <v>720</v>
      </c>
      <c r="H134" s="81">
        <v>1</v>
      </c>
      <c r="I134" s="81">
        <v>0.21</v>
      </c>
      <c r="J134" s="81">
        <v>100</v>
      </c>
      <c r="K134" s="81"/>
      <c r="L134" s="81"/>
      <c r="M134" s="81">
        <v>0.3</v>
      </c>
      <c r="N134" s="81"/>
      <c r="O134" s="81"/>
      <c r="P134" s="81"/>
    </row>
    <row r="135" spans="1:16" s="105" customFormat="1" ht="31.7" customHeight="1">
      <c r="A135" s="81">
        <v>32</v>
      </c>
      <c r="B135" s="81"/>
      <c r="C135" s="81" t="s">
        <v>259</v>
      </c>
      <c r="D135" s="81">
        <v>2013</v>
      </c>
      <c r="E135" s="81">
        <v>2014</v>
      </c>
      <c r="F135" s="81">
        <v>7</v>
      </c>
      <c r="G135" s="81">
        <v>689</v>
      </c>
      <c r="H135" s="81">
        <v>1</v>
      </c>
      <c r="I135" s="81">
        <v>0.28000000000000003</v>
      </c>
      <c r="J135" s="81">
        <v>100</v>
      </c>
      <c r="K135" s="81"/>
      <c r="L135" s="81"/>
      <c r="M135" s="81">
        <v>0.4</v>
      </c>
      <c r="N135" s="81"/>
      <c r="O135" s="81"/>
      <c r="P135" s="81"/>
    </row>
    <row r="136" spans="1:16" s="105" customFormat="1" ht="30" customHeight="1">
      <c r="A136" s="81">
        <v>33</v>
      </c>
      <c r="B136" s="81"/>
      <c r="C136" s="81" t="s">
        <v>258</v>
      </c>
      <c r="D136" s="81">
        <v>2013</v>
      </c>
      <c r="E136" s="81">
        <v>2014</v>
      </c>
      <c r="F136" s="81">
        <v>11</v>
      </c>
      <c r="G136" s="81">
        <v>541</v>
      </c>
      <c r="H136" s="81">
        <v>1</v>
      </c>
      <c r="I136" s="81">
        <v>7.0000000000000007E-2</v>
      </c>
      <c r="J136" s="81">
        <v>50</v>
      </c>
      <c r="K136" s="81"/>
      <c r="L136" s="81"/>
      <c r="M136" s="81">
        <v>0.1</v>
      </c>
      <c r="N136" s="81"/>
      <c r="O136" s="81"/>
      <c r="P136" s="81"/>
    </row>
    <row r="137" spans="1:16" s="105" customFormat="1" ht="34.35" customHeight="1">
      <c r="A137" s="81">
        <v>34</v>
      </c>
      <c r="B137" s="81"/>
      <c r="C137" s="81" t="s">
        <v>258</v>
      </c>
      <c r="D137" s="81">
        <v>2013</v>
      </c>
      <c r="E137" s="81">
        <v>2014</v>
      </c>
      <c r="F137" s="81">
        <v>5</v>
      </c>
      <c r="G137" s="81">
        <v>240</v>
      </c>
      <c r="H137" s="81">
        <v>1</v>
      </c>
      <c r="I137" s="81">
        <v>7.0000000000000007E-2</v>
      </c>
      <c r="J137" s="81">
        <v>50</v>
      </c>
      <c r="K137" s="81"/>
      <c r="L137" s="81"/>
      <c r="M137" s="81">
        <v>0.1</v>
      </c>
      <c r="N137" s="81"/>
      <c r="O137" s="81"/>
      <c r="P137" s="81"/>
    </row>
    <row r="138" spans="1:16" s="105" customFormat="1" ht="127.5">
      <c r="A138" s="81">
        <v>35</v>
      </c>
      <c r="B138" s="81" t="s">
        <v>396</v>
      </c>
      <c r="C138" s="138" t="s">
        <v>397</v>
      </c>
      <c r="D138" s="81">
        <v>2014</v>
      </c>
      <c r="E138" s="81">
        <v>2015</v>
      </c>
      <c r="F138" s="7">
        <v>12</v>
      </c>
      <c r="G138" s="138">
        <v>1679.2</v>
      </c>
      <c r="H138" s="81">
        <v>1</v>
      </c>
      <c r="I138" s="138">
        <v>5.6090000000000001E-2</v>
      </c>
      <c r="J138" s="7">
        <v>140.44800000000001</v>
      </c>
      <c r="K138" s="81"/>
      <c r="L138" s="81"/>
      <c r="M138" s="7">
        <v>0.3</v>
      </c>
      <c r="N138" s="81"/>
      <c r="O138" s="81"/>
      <c r="P138" s="81"/>
    </row>
    <row r="139" spans="1:16" s="105" customFormat="1" ht="34.35" customHeight="1">
      <c r="A139" s="81">
        <v>36</v>
      </c>
      <c r="B139" s="81"/>
      <c r="C139" s="138" t="s">
        <v>398</v>
      </c>
      <c r="D139" s="81">
        <v>2014</v>
      </c>
      <c r="E139" s="81">
        <v>2015</v>
      </c>
      <c r="F139" s="7">
        <v>11.1</v>
      </c>
      <c r="G139" s="138">
        <v>1679.2</v>
      </c>
      <c r="H139" s="81">
        <v>1</v>
      </c>
      <c r="I139" s="138">
        <v>5.6090000000000001E-2</v>
      </c>
      <c r="J139" s="7">
        <v>140.44800000000001</v>
      </c>
      <c r="K139" s="81"/>
      <c r="L139" s="81"/>
      <c r="M139" s="7">
        <v>0.2</v>
      </c>
      <c r="N139" s="81"/>
      <c r="O139" s="81"/>
      <c r="P139" s="81"/>
    </row>
    <row r="140" spans="1:16" s="105" customFormat="1" ht="34.35" customHeight="1">
      <c r="A140" s="81">
        <v>37</v>
      </c>
      <c r="B140" s="81"/>
      <c r="C140" s="138" t="s">
        <v>399</v>
      </c>
      <c r="D140" s="81">
        <v>2014</v>
      </c>
      <c r="E140" s="81">
        <v>2015</v>
      </c>
      <c r="F140" s="7">
        <v>10.7</v>
      </c>
      <c r="G140" s="138">
        <v>1356.5</v>
      </c>
      <c r="H140" s="81">
        <v>1</v>
      </c>
      <c r="I140" s="138">
        <v>4.9090000000000002E-2</v>
      </c>
      <c r="J140" s="7">
        <v>126.60899999999999</v>
      </c>
      <c r="K140" s="81"/>
      <c r="L140" s="81"/>
      <c r="M140" s="7">
        <v>0.01</v>
      </c>
      <c r="N140" s="81"/>
      <c r="O140" s="81"/>
      <c r="P140" s="81"/>
    </row>
    <row r="141" spans="1:16" s="105" customFormat="1" ht="34.35" customHeight="1">
      <c r="A141" s="81">
        <v>38</v>
      </c>
      <c r="B141" s="81"/>
      <c r="C141" s="138" t="s">
        <v>400</v>
      </c>
      <c r="D141" s="81">
        <v>2014</v>
      </c>
      <c r="E141" s="81">
        <v>2015</v>
      </c>
      <c r="F141" s="7">
        <v>10.7</v>
      </c>
      <c r="G141" s="138">
        <v>1679.2</v>
      </c>
      <c r="H141" s="81">
        <v>1</v>
      </c>
      <c r="I141" s="138">
        <v>6.3519999999999993E-2</v>
      </c>
      <c r="J141" s="7">
        <v>156.79599999999999</v>
      </c>
      <c r="K141" s="81"/>
      <c r="L141" s="81"/>
      <c r="M141" s="7">
        <v>0.02</v>
      </c>
      <c r="N141" s="81"/>
      <c r="O141" s="81"/>
      <c r="P141" s="81"/>
    </row>
    <row r="142" spans="1:16" s="105" customFormat="1" ht="34.35" customHeight="1">
      <c r="A142" s="81">
        <v>39</v>
      </c>
      <c r="B142" s="81"/>
      <c r="C142" s="138" t="s">
        <v>401</v>
      </c>
      <c r="D142" s="81">
        <v>2014</v>
      </c>
      <c r="E142" s="81">
        <v>2015</v>
      </c>
      <c r="F142" s="7">
        <v>14.2</v>
      </c>
      <c r="G142" s="138">
        <v>1356.5</v>
      </c>
      <c r="H142" s="81">
        <v>1</v>
      </c>
      <c r="I142" s="138">
        <v>5.6090000000000001E-2</v>
      </c>
      <c r="J142" s="7">
        <v>137.70400000000001</v>
      </c>
      <c r="K142" s="81"/>
      <c r="L142" s="81"/>
      <c r="M142" s="7">
        <v>0.3</v>
      </c>
      <c r="N142" s="81"/>
      <c r="O142" s="81"/>
      <c r="P142" s="81"/>
    </row>
    <row r="143" spans="1:16" s="105" customFormat="1" ht="34.35" customHeight="1">
      <c r="A143" s="81">
        <v>40</v>
      </c>
      <c r="B143" s="81"/>
      <c r="C143" s="138" t="s">
        <v>402</v>
      </c>
      <c r="D143" s="81">
        <v>2014</v>
      </c>
      <c r="E143" s="81">
        <v>2015</v>
      </c>
      <c r="F143" s="7">
        <v>12.6</v>
      </c>
      <c r="G143" s="138">
        <v>3174.7</v>
      </c>
      <c r="H143" s="81">
        <v>1</v>
      </c>
      <c r="I143" s="138">
        <v>6.157E-2</v>
      </c>
      <c r="J143" s="44">
        <v>154</v>
      </c>
      <c r="K143" s="81"/>
      <c r="L143" s="81"/>
      <c r="M143" s="7">
        <v>0.2</v>
      </c>
      <c r="N143" s="81"/>
      <c r="O143" s="81"/>
      <c r="P143" s="81"/>
    </row>
    <row r="144" spans="1:16" s="105" customFormat="1" ht="34.35" customHeight="1">
      <c r="A144" s="81">
        <v>41</v>
      </c>
      <c r="B144" s="81"/>
      <c r="C144" s="138" t="s">
        <v>403</v>
      </c>
      <c r="D144" s="81">
        <v>2014</v>
      </c>
      <c r="E144" s="81">
        <v>2015</v>
      </c>
      <c r="F144" s="7">
        <v>15</v>
      </c>
      <c r="G144" s="138">
        <v>3174.7</v>
      </c>
      <c r="H144" s="81">
        <v>1</v>
      </c>
      <c r="I144" s="138">
        <v>8.9520000000000002E-2</v>
      </c>
      <c r="J144" s="144">
        <v>211.54</v>
      </c>
      <c r="K144" s="81"/>
      <c r="L144" s="81"/>
      <c r="M144" s="7">
        <v>0.3</v>
      </c>
      <c r="N144" s="81"/>
      <c r="O144" s="81"/>
      <c r="P144" s="81"/>
    </row>
    <row r="145" spans="1:16" s="105" customFormat="1" ht="34.35" customHeight="1">
      <c r="A145" s="81">
        <v>42</v>
      </c>
      <c r="B145" s="81"/>
      <c r="C145" s="138" t="s">
        <v>404</v>
      </c>
      <c r="D145" s="81">
        <v>2014</v>
      </c>
      <c r="E145" s="81">
        <v>2015</v>
      </c>
      <c r="F145" s="24">
        <v>12.6</v>
      </c>
      <c r="G145" s="138">
        <v>3174.7</v>
      </c>
      <c r="H145" s="81">
        <v>1</v>
      </c>
      <c r="I145" s="138">
        <v>6.157E-2</v>
      </c>
      <c r="J145" s="145">
        <v>154.001</v>
      </c>
      <c r="K145" s="81"/>
      <c r="L145" s="81"/>
      <c r="M145" s="24">
        <v>0.15</v>
      </c>
      <c r="N145" s="81"/>
      <c r="O145" s="81"/>
      <c r="P145" s="81"/>
    </row>
    <row r="146" spans="1:16" s="105" customFormat="1" ht="34.35" customHeight="1">
      <c r="A146" s="81">
        <v>43</v>
      </c>
      <c r="B146" s="81"/>
      <c r="C146" s="138" t="s">
        <v>405</v>
      </c>
      <c r="D146" s="81">
        <v>2014</v>
      </c>
      <c r="E146" s="81">
        <v>2015</v>
      </c>
      <c r="F146" s="7">
        <v>14.2</v>
      </c>
      <c r="G146" s="7">
        <v>3174.7</v>
      </c>
      <c r="H146" s="81">
        <v>1</v>
      </c>
      <c r="I146" s="138">
        <v>8.2919999999999994E-2</v>
      </c>
      <c r="J146" s="27">
        <v>192.89400000000001</v>
      </c>
      <c r="K146" s="81"/>
      <c r="L146" s="81"/>
      <c r="M146" s="7">
        <v>0.4</v>
      </c>
      <c r="N146" s="81"/>
      <c r="O146" s="81"/>
      <c r="P146" s="81"/>
    </row>
    <row r="147" spans="1:16" s="105" customFormat="1" ht="34.35" customHeight="1">
      <c r="A147" s="81">
        <v>44</v>
      </c>
      <c r="B147" s="81"/>
      <c r="C147" s="138" t="s">
        <v>406</v>
      </c>
      <c r="D147" s="81">
        <v>2014</v>
      </c>
      <c r="E147" s="81">
        <v>2015</v>
      </c>
      <c r="F147" s="7">
        <v>16.5</v>
      </c>
      <c r="G147" s="7">
        <v>3174.7</v>
      </c>
      <c r="H147" s="81">
        <v>1</v>
      </c>
      <c r="I147" s="138">
        <v>8.2919999999999994E-2</v>
      </c>
      <c r="J147" s="27">
        <v>192.89400000000001</v>
      </c>
      <c r="K147" s="81"/>
      <c r="L147" s="81"/>
      <c r="M147" s="7">
        <v>0.4</v>
      </c>
      <c r="N147" s="81"/>
      <c r="O147" s="81"/>
      <c r="P147" s="81"/>
    </row>
    <row r="148" spans="1:16">
      <c r="A148" s="77"/>
      <c r="B148" s="78" t="s">
        <v>439</v>
      </c>
      <c r="C148" s="77"/>
      <c r="D148" s="81"/>
      <c r="E148" s="81"/>
      <c r="F148" s="81"/>
      <c r="G148" s="96">
        <f>SUM(G103:G147)</f>
        <v>39426.1</v>
      </c>
      <c r="H148" s="78"/>
      <c r="I148" s="78">
        <f>SUM(I103:I147)</f>
        <v>5.8263800000000003</v>
      </c>
      <c r="J148" s="78">
        <f>SUM(J103:J147)</f>
        <v>4387.3339999999998</v>
      </c>
      <c r="K148" s="78">
        <f>SUM(K103:K137)</f>
        <v>0.8</v>
      </c>
      <c r="L148" s="78"/>
      <c r="M148" s="78">
        <f>SUM(M103:M147)</f>
        <v>7.4300000000000006</v>
      </c>
      <c r="N148" s="78">
        <f>SUM(N103:N137)</f>
        <v>0.01</v>
      </c>
      <c r="O148" s="78"/>
      <c r="P148" s="78"/>
    </row>
    <row r="149" spans="1:16">
      <c r="A149" s="77"/>
      <c r="B149" s="78" t="s">
        <v>539</v>
      </c>
      <c r="C149" s="77"/>
      <c r="D149" s="78"/>
      <c r="E149" s="78"/>
      <c r="F149" s="78"/>
      <c r="G149" s="96">
        <f>G148</f>
        <v>39426.1</v>
      </c>
      <c r="H149" s="78"/>
      <c r="I149" s="78">
        <f>I148</f>
        <v>5.8263800000000003</v>
      </c>
      <c r="J149" s="78">
        <f>J148</f>
        <v>4387.3339999999998</v>
      </c>
      <c r="K149" s="96">
        <f>K148</f>
        <v>0.8</v>
      </c>
      <c r="L149" s="78"/>
      <c r="M149" s="96">
        <f>M148</f>
        <v>7.4300000000000006</v>
      </c>
      <c r="N149" s="96">
        <f>N148</f>
        <v>0.01</v>
      </c>
      <c r="O149" s="78"/>
      <c r="P149" s="78"/>
    </row>
    <row r="150" spans="1:16">
      <c r="A150" s="230" t="s">
        <v>508</v>
      </c>
      <c r="B150" s="230"/>
      <c r="C150" s="230"/>
      <c r="D150" s="230"/>
      <c r="E150" s="230"/>
      <c r="F150" s="230"/>
      <c r="G150" s="230"/>
      <c r="H150" s="230"/>
      <c r="I150" s="230"/>
      <c r="J150" s="230"/>
      <c r="K150" s="230"/>
      <c r="L150" s="230"/>
      <c r="M150" s="230"/>
      <c r="N150" s="230"/>
      <c r="O150" s="230"/>
      <c r="P150" s="230"/>
    </row>
    <row r="151" spans="1:16">
      <c r="A151" s="230" t="s">
        <v>205</v>
      </c>
      <c r="B151" s="230"/>
      <c r="C151" s="230"/>
      <c r="D151" s="230"/>
      <c r="E151" s="230"/>
      <c r="F151" s="230"/>
      <c r="G151" s="230"/>
      <c r="H151" s="230"/>
      <c r="I151" s="230"/>
      <c r="J151" s="230"/>
      <c r="K151" s="230"/>
      <c r="L151" s="230"/>
      <c r="M151" s="230"/>
      <c r="N151" s="230"/>
      <c r="O151" s="230"/>
      <c r="P151" s="230"/>
    </row>
    <row r="152" spans="1:16" ht="51.4" customHeight="1">
      <c r="A152" s="95">
        <v>1</v>
      </c>
      <c r="B152" s="81" t="s">
        <v>257</v>
      </c>
      <c r="C152" s="81" t="s">
        <v>256</v>
      </c>
      <c r="D152" s="95">
        <v>2011</v>
      </c>
      <c r="E152" s="95">
        <v>2015</v>
      </c>
      <c r="F152" s="95">
        <v>9</v>
      </c>
      <c r="G152" s="95">
        <v>4666.1000000000004</v>
      </c>
      <c r="H152" s="95">
        <v>1</v>
      </c>
      <c r="I152" s="95">
        <v>1.4999999999999999E-2</v>
      </c>
      <c r="J152" s="95">
        <v>34.299999999999997</v>
      </c>
      <c r="K152" s="95">
        <v>1.3100000000000001E-2</v>
      </c>
      <c r="L152" s="95"/>
      <c r="M152" s="95"/>
      <c r="N152" s="95"/>
      <c r="O152" s="95"/>
      <c r="P152" s="95"/>
    </row>
    <row r="153" spans="1:16" ht="51">
      <c r="A153" s="95">
        <v>2</v>
      </c>
      <c r="B153" s="81" t="s">
        <v>255</v>
      </c>
      <c r="C153" s="81" t="s">
        <v>253</v>
      </c>
      <c r="D153" s="95">
        <v>2012</v>
      </c>
      <c r="E153" s="95">
        <v>2012</v>
      </c>
      <c r="F153" s="95">
        <v>3</v>
      </c>
      <c r="G153" s="95">
        <v>250</v>
      </c>
      <c r="H153" s="95">
        <v>2</v>
      </c>
      <c r="I153" s="95">
        <v>0.01</v>
      </c>
      <c r="J153" s="95">
        <v>25</v>
      </c>
      <c r="K153" s="95">
        <v>9.7000000000000003E-3</v>
      </c>
      <c r="L153" s="95"/>
      <c r="M153" s="95"/>
      <c r="N153" s="95"/>
      <c r="O153" s="95"/>
      <c r="P153" s="95"/>
    </row>
    <row r="154" spans="1:16" ht="49.7" customHeight="1">
      <c r="A154" s="95">
        <v>3</v>
      </c>
      <c r="B154" s="81" t="s">
        <v>254</v>
      </c>
      <c r="C154" s="81" t="s">
        <v>253</v>
      </c>
      <c r="D154" s="95">
        <v>2011</v>
      </c>
      <c r="E154" s="95">
        <v>2015</v>
      </c>
      <c r="F154" s="95">
        <v>6</v>
      </c>
      <c r="G154" s="95">
        <v>1220</v>
      </c>
      <c r="H154" s="95">
        <v>2</v>
      </c>
      <c r="I154" s="95">
        <v>5.3999999999999999E-2</v>
      </c>
      <c r="J154" s="95">
        <v>125</v>
      </c>
      <c r="K154" s="95">
        <v>4.8099999999999997E-2</v>
      </c>
      <c r="L154" s="95"/>
      <c r="M154" s="95"/>
      <c r="N154" s="95"/>
      <c r="O154" s="95"/>
      <c r="P154" s="95"/>
    </row>
    <row r="155" spans="1:16" ht="76.5">
      <c r="A155" s="95">
        <v>4</v>
      </c>
      <c r="B155" s="81" t="s">
        <v>511</v>
      </c>
      <c r="C155" s="81" t="s">
        <v>252</v>
      </c>
      <c r="D155" s="95">
        <v>2011</v>
      </c>
      <c r="E155" s="95">
        <v>2015</v>
      </c>
      <c r="F155" s="95">
        <v>4</v>
      </c>
      <c r="G155" s="95">
        <v>320</v>
      </c>
      <c r="H155" s="95">
        <v>2</v>
      </c>
      <c r="I155" s="95">
        <v>8.0000000000000002E-3</v>
      </c>
      <c r="J155" s="95">
        <v>33.200000000000003</v>
      </c>
      <c r="K155" s="95"/>
      <c r="L155" s="95"/>
      <c r="M155" s="95"/>
      <c r="N155" s="95">
        <v>4.5600000000000002E-2</v>
      </c>
      <c r="O155" s="95"/>
      <c r="P155" s="95"/>
    </row>
    <row r="156" spans="1:16" ht="45.4" customHeight="1">
      <c r="A156" s="95">
        <v>5</v>
      </c>
      <c r="B156" s="81" t="s">
        <v>251</v>
      </c>
      <c r="C156" s="81" t="s">
        <v>249</v>
      </c>
      <c r="D156" s="95">
        <v>2015</v>
      </c>
      <c r="E156" s="95">
        <v>2015</v>
      </c>
      <c r="F156" s="95">
        <v>7</v>
      </c>
      <c r="G156" s="95">
        <v>250</v>
      </c>
      <c r="H156" s="95">
        <v>1.2</v>
      </c>
      <c r="I156" s="95">
        <v>4.0000000000000001E-3</v>
      </c>
      <c r="J156" s="95">
        <v>8</v>
      </c>
      <c r="K156" s="95">
        <v>3.0999999999999999E-3</v>
      </c>
      <c r="L156" s="95"/>
      <c r="M156" s="95"/>
      <c r="N156" s="95"/>
      <c r="O156" s="95"/>
      <c r="P156" s="95"/>
    </row>
    <row r="157" spans="1:16" ht="31.7" customHeight="1">
      <c r="A157" s="95">
        <v>6</v>
      </c>
      <c r="B157" s="81" t="s">
        <v>250</v>
      </c>
      <c r="C157" s="81" t="s">
        <v>249</v>
      </c>
      <c r="D157" s="95">
        <v>2013</v>
      </c>
      <c r="E157" s="95">
        <v>2013</v>
      </c>
      <c r="F157" s="95">
        <v>4</v>
      </c>
      <c r="G157" s="95">
        <v>400</v>
      </c>
      <c r="H157" s="95">
        <v>1.2</v>
      </c>
      <c r="I157" s="95">
        <v>7.0000000000000001E-3</v>
      </c>
      <c r="J157" s="95">
        <v>17</v>
      </c>
      <c r="K157" s="95">
        <v>6.4999999999999997E-3</v>
      </c>
      <c r="L157" s="95"/>
      <c r="M157" s="95"/>
      <c r="N157" s="95"/>
      <c r="O157" s="95"/>
      <c r="P157" s="95"/>
    </row>
    <row r="158" spans="1:16" ht="90.95" customHeight="1">
      <c r="A158" s="95">
        <v>7</v>
      </c>
      <c r="B158" s="81" t="s">
        <v>248</v>
      </c>
      <c r="C158" s="81" t="s">
        <v>247</v>
      </c>
      <c r="D158" s="95">
        <v>2011</v>
      </c>
      <c r="E158" s="95">
        <v>2015</v>
      </c>
      <c r="F158" s="95">
        <v>4</v>
      </c>
      <c r="G158" s="95">
        <v>300</v>
      </c>
      <c r="H158" s="95">
        <v>2</v>
      </c>
      <c r="I158" s="95">
        <v>6.9000000000000006E-2</v>
      </c>
      <c r="J158" s="95">
        <v>390</v>
      </c>
      <c r="K158" s="95"/>
      <c r="L158" s="95"/>
      <c r="M158" s="95"/>
      <c r="N158" s="95">
        <v>0.53400000000000003</v>
      </c>
      <c r="O158" s="95"/>
      <c r="P158" s="95"/>
    </row>
    <row r="159" spans="1:16">
      <c r="A159" s="77"/>
      <c r="B159" s="77" t="s">
        <v>539</v>
      </c>
      <c r="C159" s="77"/>
      <c r="D159" s="77"/>
      <c r="E159" s="77"/>
      <c r="F159" s="77"/>
      <c r="G159" s="91">
        <f>SUM(G152:G158)</f>
        <v>7406.1</v>
      </c>
      <c r="H159" s="77"/>
      <c r="I159" s="77">
        <f>SUM(I152:I158)</f>
        <v>0.16700000000000001</v>
      </c>
      <c r="J159" s="77">
        <f>SUM(J152:J158)</f>
        <v>632.5</v>
      </c>
      <c r="K159" s="91">
        <f>SUM(K152:K158)</f>
        <v>8.0500000000000002E-2</v>
      </c>
      <c r="L159" s="77"/>
      <c r="M159" s="77"/>
      <c r="N159" s="91">
        <f>SUM(N152:N158)</f>
        <v>0.5796</v>
      </c>
      <c r="O159" s="77"/>
      <c r="P159" s="77"/>
    </row>
    <row r="160" spans="1:16">
      <c r="A160" s="230" t="s">
        <v>440</v>
      </c>
      <c r="B160" s="230"/>
      <c r="C160" s="230"/>
      <c r="D160" s="230"/>
      <c r="E160" s="230"/>
      <c r="F160" s="230"/>
      <c r="G160" s="230"/>
      <c r="H160" s="230"/>
      <c r="I160" s="230"/>
      <c r="J160" s="230"/>
      <c r="K160" s="230"/>
      <c r="L160" s="230"/>
      <c r="M160" s="230"/>
      <c r="N160" s="230"/>
      <c r="O160" s="230"/>
      <c r="P160" s="230"/>
    </row>
    <row r="161" spans="1:16">
      <c r="A161" s="230" t="s">
        <v>205</v>
      </c>
      <c r="B161" s="230"/>
      <c r="C161" s="230"/>
      <c r="D161" s="230"/>
      <c r="E161" s="230"/>
      <c r="F161" s="230"/>
      <c r="G161" s="230"/>
      <c r="H161" s="230"/>
      <c r="I161" s="230"/>
      <c r="J161" s="230"/>
      <c r="K161" s="230"/>
      <c r="L161" s="230"/>
      <c r="M161" s="230"/>
      <c r="N161" s="230"/>
      <c r="O161" s="230"/>
      <c r="P161" s="230"/>
    </row>
    <row r="162" spans="1:16" ht="48" customHeight="1">
      <c r="A162" s="81">
        <v>1</v>
      </c>
      <c r="B162" s="81" t="s">
        <v>246</v>
      </c>
      <c r="C162" s="81" t="s">
        <v>245</v>
      </c>
      <c r="D162" s="95">
        <v>2011</v>
      </c>
      <c r="E162" s="95">
        <v>2011</v>
      </c>
      <c r="F162" s="81">
        <v>3</v>
      </c>
      <c r="G162" s="81">
        <v>1435.3779999999999</v>
      </c>
      <c r="H162" s="81">
        <v>1.2</v>
      </c>
      <c r="I162" s="81">
        <v>380</v>
      </c>
      <c r="J162" s="81">
        <v>0.14299999999999999</v>
      </c>
      <c r="K162" s="132"/>
      <c r="L162" s="81"/>
      <c r="M162" s="81"/>
      <c r="N162" s="81"/>
      <c r="O162" s="81"/>
      <c r="P162" s="81"/>
    </row>
    <row r="163" spans="1:16" ht="38.25">
      <c r="A163" s="81">
        <v>2</v>
      </c>
      <c r="B163" s="81"/>
      <c r="C163" s="81" t="s">
        <v>244</v>
      </c>
      <c r="D163" s="95">
        <v>2011</v>
      </c>
      <c r="E163" s="95">
        <v>2011</v>
      </c>
      <c r="F163" s="81">
        <v>3</v>
      </c>
      <c r="G163" s="81">
        <v>800</v>
      </c>
      <c r="H163" s="81">
        <v>1.2</v>
      </c>
      <c r="I163" s="81">
        <v>210</v>
      </c>
      <c r="J163" s="81">
        <v>7.9000000000000001E-2</v>
      </c>
      <c r="K163" s="132"/>
      <c r="L163" s="81"/>
      <c r="M163" s="81"/>
      <c r="N163" s="81"/>
      <c r="O163" s="81"/>
      <c r="P163" s="81"/>
    </row>
    <row r="164" spans="1:16" ht="38.25">
      <c r="A164" s="81">
        <v>3</v>
      </c>
      <c r="B164" s="81"/>
      <c r="C164" s="81" t="s">
        <v>243</v>
      </c>
      <c r="D164" s="95">
        <v>2011</v>
      </c>
      <c r="E164" s="95">
        <v>2011</v>
      </c>
      <c r="F164" s="81">
        <v>3</v>
      </c>
      <c r="G164" s="81">
        <v>600</v>
      </c>
      <c r="H164" s="81">
        <v>1.2</v>
      </c>
      <c r="I164" s="81">
        <v>158</v>
      </c>
      <c r="J164" s="114">
        <v>5.9400000000000001E-2</v>
      </c>
      <c r="K164" s="132"/>
      <c r="L164" s="81"/>
      <c r="M164" s="81"/>
      <c r="N164" s="81"/>
      <c r="O164" s="81"/>
      <c r="P164" s="81"/>
    </row>
    <row r="165" spans="1:16" ht="234.95" customHeight="1">
      <c r="A165" s="81">
        <v>4</v>
      </c>
      <c r="B165" s="81" t="s">
        <v>242</v>
      </c>
      <c r="C165" s="81" t="s">
        <v>241</v>
      </c>
      <c r="D165" s="95">
        <v>2011</v>
      </c>
      <c r="E165" s="95">
        <v>2011</v>
      </c>
      <c r="F165" s="81">
        <v>3.5</v>
      </c>
      <c r="G165" s="81">
        <v>50</v>
      </c>
      <c r="H165" s="81">
        <v>1.2</v>
      </c>
      <c r="I165" s="81">
        <v>14.9</v>
      </c>
      <c r="J165" s="81"/>
      <c r="K165" s="132"/>
      <c r="L165" s="81"/>
      <c r="M165" s="81">
        <v>8.0000000000000002E-3</v>
      </c>
      <c r="N165" s="81"/>
      <c r="O165" s="81"/>
      <c r="P165" s="81"/>
    </row>
    <row r="166" spans="1:16" ht="33.4" customHeight="1">
      <c r="A166" s="81">
        <v>5</v>
      </c>
      <c r="B166" s="81"/>
      <c r="C166" s="81" t="s">
        <v>240</v>
      </c>
      <c r="D166" s="95">
        <v>2011</v>
      </c>
      <c r="E166" s="95">
        <v>2011</v>
      </c>
      <c r="F166" s="81">
        <v>3.5</v>
      </c>
      <c r="G166" s="81">
        <v>50</v>
      </c>
      <c r="H166" s="81">
        <v>1.2</v>
      </c>
      <c r="I166" s="81">
        <v>14.9</v>
      </c>
      <c r="J166" s="132"/>
      <c r="K166" s="81"/>
      <c r="L166" s="81"/>
      <c r="M166" s="81">
        <v>8.0000000000000002E-3</v>
      </c>
      <c r="N166" s="81"/>
      <c r="O166" s="81"/>
      <c r="P166" s="81"/>
    </row>
    <row r="167" spans="1:16">
      <c r="A167" s="81">
        <v>6</v>
      </c>
      <c r="B167" s="81"/>
      <c r="C167" s="81" t="s">
        <v>239</v>
      </c>
      <c r="D167" s="81">
        <v>2012</v>
      </c>
      <c r="E167" s="81">
        <v>2012</v>
      </c>
      <c r="F167" s="81">
        <v>3.5</v>
      </c>
      <c r="G167" s="81">
        <v>50</v>
      </c>
      <c r="H167" s="81">
        <v>1.2</v>
      </c>
      <c r="I167" s="81">
        <v>14.9</v>
      </c>
      <c r="J167" s="132"/>
      <c r="K167" s="81"/>
      <c r="L167" s="81"/>
      <c r="M167" s="81">
        <v>8.0000000000000002E-3</v>
      </c>
      <c r="N167" s="81"/>
      <c r="O167" s="81"/>
      <c r="P167" s="81"/>
    </row>
    <row r="168" spans="1:16">
      <c r="A168" s="81">
        <v>7</v>
      </c>
      <c r="B168" s="81"/>
      <c r="C168" s="81" t="s">
        <v>238</v>
      </c>
      <c r="D168" s="81">
        <v>2012</v>
      </c>
      <c r="E168" s="81">
        <v>2012</v>
      </c>
      <c r="F168" s="81">
        <v>3.5</v>
      </c>
      <c r="G168" s="81">
        <v>50</v>
      </c>
      <c r="H168" s="81">
        <v>1.2</v>
      </c>
      <c r="I168" s="81">
        <v>14.9</v>
      </c>
      <c r="J168" s="132"/>
      <c r="K168" s="81"/>
      <c r="L168" s="81"/>
      <c r="M168" s="81">
        <v>8.0000000000000002E-3</v>
      </c>
      <c r="N168" s="81"/>
      <c r="O168" s="81"/>
      <c r="P168" s="81"/>
    </row>
    <row r="169" spans="1:16">
      <c r="A169" s="81">
        <v>8</v>
      </c>
      <c r="B169" s="81"/>
      <c r="C169" s="81" t="s">
        <v>237</v>
      </c>
      <c r="D169" s="81">
        <v>2012</v>
      </c>
      <c r="E169" s="81">
        <v>2012</v>
      </c>
      <c r="F169" s="81">
        <v>3.5</v>
      </c>
      <c r="G169" s="81">
        <v>50</v>
      </c>
      <c r="H169" s="81">
        <v>1.2</v>
      </c>
      <c r="I169" s="81">
        <v>14.9</v>
      </c>
      <c r="J169" s="132"/>
      <c r="K169" s="81"/>
      <c r="L169" s="81"/>
      <c r="M169" s="81">
        <v>8.0000000000000002E-3</v>
      </c>
      <c r="N169" s="81"/>
      <c r="O169" s="81"/>
      <c r="P169" s="81"/>
    </row>
    <row r="170" spans="1:16">
      <c r="A170" s="81">
        <v>9</v>
      </c>
      <c r="B170" s="81"/>
      <c r="C170" s="81" t="s">
        <v>236</v>
      </c>
      <c r="D170" s="81">
        <v>2012</v>
      </c>
      <c r="E170" s="81">
        <v>2012</v>
      </c>
      <c r="F170" s="81">
        <v>3.5</v>
      </c>
      <c r="G170" s="81">
        <v>50</v>
      </c>
      <c r="H170" s="81">
        <v>1.2</v>
      </c>
      <c r="I170" s="81">
        <v>14.9</v>
      </c>
      <c r="J170" s="132"/>
      <c r="K170" s="81"/>
      <c r="L170" s="81"/>
      <c r="M170" s="81">
        <v>8.0000000000000002E-3</v>
      </c>
      <c r="N170" s="81"/>
      <c r="O170" s="81"/>
      <c r="P170" s="81"/>
    </row>
    <row r="171" spans="1:16">
      <c r="A171" s="81">
        <v>10</v>
      </c>
      <c r="B171" s="81"/>
      <c r="C171" s="81" t="s">
        <v>235</v>
      </c>
      <c r="D171" s="81">
        <v>2012</v>
      </c>
      <c r="E171" s="81">
        <v>2012</v>
      </c>
      <c r="F171" s="81">
        <v>3.5</v>
      </c>
      <c r="G171" s="81">
        <v>50</v>
      </c>
      <c r="H171" s="81">
        <v>1.2</v>
      </c>
      <c r="I171" s="81">
        <v>14.9</v>
      </c>
      <c r="J171" s="132"/>
      <c r="K171" s="81"/>
      <c r="L171" s="81"/>
      <c r="M171" s="81">
        <v>8.0000000000000002E-3</v>
      </c>
      <c r="N171" s="81"/>
      <c r="O171" s="81"/>
      <c r="P171" s="81"/>
    </row>
    <row r="172" spans="1:16">
      <c r="A172" s="81">
        <v>11</v>
      </c>
      <c r="B172" s="81"/>
      <c r="C172" s="81" t="s">
        <v>234</v>
      </c>
      <c r="D172" s="81">
        <v>2013</v>
      </c>
      <c r="E172" s="81">
        <v>2013</v>
      </c>
      <c r="F172" s="81">
        <v>3.5</v>
      </c>
      <c r="G172" s="81">
        <v>50</v>
      </c>
      <c r="H172" s="81">
        <v>1.2</v>
      </c>
      <c r="I172" s="81">
        <v>14.9</v>
      </c>
      <c r="J172" s="132"/>
      <c r="K172" s="81"/>
      <c r="L172" s="81"/>
      <c r="M172" s="81">
        <v>8.0000000000000002E-3</v>
      </c>
      <c r="N172" s="81"/>
      <c r="O172" s="81"/>
      <c r="P172" s="81"/>
    </row>
    <row r="173" spans="1:16">
      <c r="A173" s="81">
        <v>12</v>
      </c>
      <c r="B173" s="81"/>
      <c r="C173" s="81" t="s">
        <v>233</v>
      </c>
      <c r="D173" s="81">
        <v>2013</v>
      </c>
      <c r="E173" s="81">
        <v>2013</v>
      </c>
      <c r="F173" s="81">
        <v>3.5</v>
      </c>
      <c r="G173" s="81">
        <v>50</v>
      </c>
      <c r="H173" s="81">
        <v>1.2</v>
      </c>
      <c r="I173" s="81">
        <v>14.9</v>
      </c>
      <c r="J173" s="132"/>
      <c r="K173" s="81"/>
      <c r="L173" s="81"/>
      <c r="M173" s="81">
        <v>8.0000000000000002E-3</v>
      </c>
      <c r="N173" s="81"/>
      <c r="O173" s="81"/>
      <c r="P173" s="81"/>
    </row>
    <row r="174" spans="1:16">
      <c r="A174" s="81">
        <v>13</v>
      </c>
      <c r="B174" s="81"/>
      <c r="C174" s="81" t="s">
        <v>232</v>
      </c>
      <c r="D174" s="81">
        <v>2013</v>
      </c>
      <c r="E174" s="81">
        <v>2013</v>
      </c>
      <c r="F174" s="81">
        <v>3.5</v>
      </c>
      <c r="G174" s="81">
        <v>50</v>
      </c>
      <c r="H174" s="81">
        <v>1.2</v>
      </c>
      <c r="I174" s="81">
        <v>14.9</v>
      </c>
      <c r="J174" s="132"/>
      <c r="K174" s="81"/>
      <c r="L174" s="81"/>
      <c r="M174" s="81">
        <v>8.0000000000000002E-3</v>
      </c>
      <c r="N174" s="81"/>
      <c r="O174" s="81"/>
      <c r="P174" s="81"/>
    </row>
    <row r="175" spans="1:16">
      <c r="A175" s="81">
        <v>14</v>
      </c>
      <c r="B175" s="81"/>
      <c r="C175" s="81" t="s">
        <v>231</v>
      </c>
      <c r="D175" s="81">
        <v>2013</v>
      </c>
      <c r="E175" s="81">
        <v>2013</v>
      </c>
      <c r="F175" s="81">
        <v>3.5</v>
      </c>
      <c r="G175" s="81">
        <v>50</v>
      </c>
      <c r="H175" s="81">
        <v>1.2</v>
      </c>
      <c r="I175" s="81">
        <v>14.9</v>
      </c>
      <c r="J175" s="132"/>
      <c r="K175" s="81"/>
      <c r="L175" s="81"/>
      <c r="M175" s="81">
        <v>8.0000000000000002E-3</v>
      </c>
      <c r="N175" s="81"/>
      <c r="O175" s="81"/>
      <c r="P175" s="81"/>
    </row>
    <row r="176" spans="1:16">
      <c r="A176" s="81">
        <v>15</v>
      </c>
      <c r="B176" s="81"/>
      <c r="C176" s="81" t="s">
        <v>230</v>
      </c>
      <c r="D176" s="81">
        <v>2013</v>
      </c>
      <c r="E176" s="81">
        <v>2013</v>
      </c>
      <c r="F176" s="81">
        <v>3.5</v>
      </c>
      <c r="G176" s="81">
        <v>50</v>
      </c>
      <c r="H176" s="81">
        <v>1.2</v>
      </c>
      <c r="I176" s="81">
        <v>14.9</v>
      </c>
      <c r="J176" s="132"/>
      <c r="K176" s="81"/>
      <c r="L176" s="81"/>
      <c r="M176" s="81">
        <v>8.0000000000000002E-3</v>
      </c>
      <c r="N176" s="81"/>
      <c r="O176" s="81"/>
      <c r="P176" s="81"/>
    </row>
    <row r="177" spans="1:16">
      <c r="A177" s="81">
        <v>16</v>
      </c>
      <c r="B177" s="81"/>
      <c r="C177" s="81" t="s">
        <v>229</v>
      </c>
      <c r="D177" s="81">
        <v>2014</v>
      </c>
      <c r="E177" s="81">
        <v>2014</v>
      </c>
      <c r="F177" s="81">
        <v>3.5</v>
      </c>
      <c r="G177" s="81">
        <v>50</v>
      </c>
      <c r="H177" s="81">
        <v>1.2</v>
      </c>
      <c r="I177" s="81">
        <v>14.9</v>
      </c>
      <c r="J177" s="132"/>
      <c r="K177" s="81"/>
      <c r="L177" s="81"/>
      <c r="M177" s="81">
        <v>8.0000000000000002E-3</v>
      </c>
      <c r="N177" s="81"/>
      <c r="O177" s="81"/>
      <c r="P177" s="81"/>
    </row>
    <row r="178" spans="1:16">
      <c r="A178" s="81">
        <v>17</v>
      </c>
      <c r="B178" s="81"/>
      <c r="C178" s="81" t="s">
        <v>228</v>
      </c>
      <c r="D178" s="81">
        <v>2014</v>
      </c>
      <c r="E178" s="81">
        <v>2014</v>
      </c>
      <c r="F178" s="81">
        <v>3.5</v>
      </c>
      <c r="G178" s="81">
        <v>50</v>
      </c>
      <c r="H178" s="81">
        <v>1.2</v>
      </c>
      <c r="I178" s="81">
        <v>14.9</v>
      </c>
      <c r="J178" s="132"/>
      <c r="K178" s="81"/>
      <c r="L178" s="81"/>
      <c r="M178" s="81">
        <v>8.0000000000000002E-3</v>
      </c>
      <c r="N178" s="81"/>
      <c r="O178" s="81"/>
      <c r="P178" s="81"/>
    </row>
    <row r="179" spans="1:16">
      <c r="A179" s="81">
        <v>18</v>
      </c>
      <c r="B179" s="81"/>
      <c r="C179" s="81" t="s">
        <v>227</v>
      </c>
      <c r="D179" s="81">
        <v>2015</v>
      </c>
      <c r="E179" s="81">
        <v>2015</v>
      </c>
      <c r="F179" s="81">
        <v>3.5</v>
      </c>
      <c r="G179" s="81">
        <v>50</v>
      </c>
      <c r="H179" s="81">
        <v>1.2</v>
      </c>
      <c r="I179" s="81">
        <v>14.9</v>
      </c>
      <c r="J179" s="132"/>
      <c r="K179" s="81"/>
      <c r="L179" s="81"/>
      <c r="M179" s="81">
        <v>8.0000000000000002E-3</v>
      </c>
      <c r="N179" s="81"/>
      <c r="O179" s="81"/>
      <c r="P179" s="81"/>
    </row>
    <row r="180" spans="1:16">
      <c r="A180" s="81">
        <v>19</v>
      </c>
      <c r="B180" s="81"/>
      <c r="C180" s="81" t="s">
        <v>226</v>
      </c>
      <c r="D180" s="81">
        <v>2015</v>
      </c>
      <c r="E180" s="81">
        <v>2014</v>
      </c>
      <c r="F180" s="81">
        <v>3.5</v>
      </c>
      <c r="G180" s="81">
        <v>50</v>
      </c>
      <c r="H180" s="81">
        <v>1.2</v>
      </c>
      <c r="I180" s="81">
        <v>14.9</v>
      </c>
      <c r="J180" s="132"/>
      <c r="K180" s="81"/>
      <c r="L180" s="81"/>
      <c r="M180" s="81">
        <v>8.0000000000000002E-3</v>
      </c>
      <c r="N180" s="81"/>
      <c r="O180" s="81"/>
      <c r="P180" s="81"/>
    </row>
    <row r="181" spans="1:16">
      <c r="A181" s="81">
        <v>20</v>
      </c>
      <c r="B181" s="81"/>
      <c r="C181" s="81" t="s">
        <v>225</v>
      </c>
      <c r="D181" s="81">
        <v>2011</v>
      </c>
      <c r="E181" s="81">
        <v>2011</v>
      </c>
      <c r="F181" s="81">
        <v>3.5</v>
      </c>
      <c r="G181" s="81">
        <v>50</v>
      </c>
      <c r="H181" s="81">
        <v>1.2</v>
      </c>
      <c r="I181" s="81">
        <v>14.9</v>
      </c>
      <c r="J181" s="132"/>
      <c r="K181" s="81"/>
      <c r="L181" s="81"/>
      <c r="M181" s="81">
        <v>8.0000000000000002E-3</v>
      </c>
      <c r="N181" s="81"/>
      <c r="O181" s="81"/>
      <c r="P181" s="81"/>
    </row>
    <row r="182" spans="1:16">
      <c r="A182" s="81">
        <v>21</v>
      </c>
      <c r="B182" s="81"/>
      <c r="C182" s="81" t="s">
        <v>224</v>
      </c>
      <c r="D182" s="81">
        <v>2012</v>
      </c>
      <c r="E182" s="81">
        <v>2012</v>
      </c>
      <c r="F182" s="81">
        <v>3.5</v>
      </c>
      <c r="G182" s="81">
        <v>50</v>
      </c>
      <c r="H182" s="81">
        <v>1.2</v>
      </c>
      <c r="I182" s="81">
        <v>14.9</v>
      </c>
      <c r="J182" s="132"/>
      <c r="K182" s="81"/>
      <c r="L182" s="81"/>
      <c r="M182" s="81">
        <v>8.0000000000000002E-3</v>
      </c>
      <c r="N182" s="81"/>
      <c r="O182" s="81"/>
      <c r="P182" s="81"/>
    </row>
    <row r="183" spans="1:16">
      <c r="A183" s="81">
        <v>22</v>
      </c>
      <c r="B183" s="81"/>
      <c r="C183" s="81" t="s">
        <v>223</v>
      </c>
      <c r="D183" s="81">
        <v>2012</v>
      </c>
      <c r="E183" s="81">
        <v>2012</v>
      </c>
      <c r="F183" s="81">
        <v>3.5</v>
      </c>
      <c r="G183" s="81">
        <v>50</v>
      </c>
      <c r="H183" s="81">
        <v>1.2</v>
      </c>
      <c r="I183" s="81">
        <v>14.9</v>
      </c>
      <c r="J183" s="132"/>
      <c r="K183" s="81"/>
      <c r="L183" s="81"/>
      <c r="M183" s="81">
        <v>8.0000000000000002E-3</v>
      </c>
      <c r="N183" s="81"/>
      <c r="O183" s="81"/>
      <c r="P183" s="81"/>
    </row>
    <row r="184" spans="1:16">
      <c r="A184" s="81">
        <v>23</v>
      </c>
      <c r="B184" s="81"/>
      <c r="C184" s="81" t="s">
        <v>222</v>
      </c>
      <c r="D184" s="81">
        <v>2012</v>
      </c>
      <c r="E184" s="81">
        <v>2012</v>
      </c>
      <c r="F184" s="81">
        <v>3.5</v>
      </c>
      <c r="G184" s="81">
        <v>50</v>
      </c>
      <c r="H184" s="81">
        <v>1.2</v>
      </c>
      <c r="I184" s="81">
        <v>14.9</v>
      </c>
      <c r="J184" s="132"/>
      <c r="K184" s="81"/>
      <c r="L184" s="81"/>
      <c r="M184" s="81">
        <v>8.0000000000000002E-3</v>
      </c>
      <c r="N184" s="81"/>
      <c r="O184" s="81"/>
      <c r="P184" s="81"/>
    </row>
    <row r="185" spans="1:16">
      <c r="A185" s="81">
        <v>24</v>
      </c>
      <c r="B185" s="81"/>
      <c r="C185" s="81" t="s">
        <v>221</v>
      </c>
      <c r="D185" s="81">
        <v>2012</v>
      </c>
      <c r="E185" s="81">
        <v>2012</v>
      </c>
      <c r="F185" s="81">
        <v>3.5</v>
      </c>
      <c r="G185" s="81">
        <v>50</v>
      </c>
      <c r="H185" s="81">
        <v>1.2</v>
      </c>
      <c r="I185" s="81">
        <v>14.9</v>
      </c>
      <c r="J185" s="132"/>
      <c r="K185" s="81"/>
      <c r="L185" s="81"/>
      <c r="M185" s="81">
        <v>8.0000000000000002E-3</v>
      </c>
      <c r="N185" s="81"/>
      <c r="O185" s="81"/>
      <c r="P185" s="81"/>
    </row>
    <row r="186" spans="1:16">
      <c r="A186" s="81">
        <v>25</v>
      </c>
      <c r="B186" s="81"/>
      <c r="C186" s="81" t="s">
        <v>220</v>
      </c>
      <c r="D186" s="81">
        <v>2013</v>
      </c>
      <c r="E186" s="81">
        <v>2013</v>
      </c>
      <c r="F186" s="81">
        <v>3.5</v>
      </c>
      <c r="G186" s="81">
        <v>50</v>
      </c>
      <c r="H186" s="81">
        <v>1.2</v>
      </c>
      <c r="I186" s="81">
        <v>14.9</v>
      </c>
      <c r="J186" s="132"/>
      <c r="K186" s="81"/>
      <c r="L186" s="81"/>
      <c r="M186" s="81">
        <v>8.0000000000000002E-3</v>
      </c>
      <c r="N186" s="81"/>
      <c r="O186" s="81"/>
      <c r="P186" s="81"/>
    </row>
    <row r="187" spans="1:16">
      <c r="A187" s="81">
        <v>26</v>
      </c>
      <c r="B187" s="81"/>
      <c r="C187" s="81" t="s">
        <v>219</v>
      </c>
      <c r="D187" s="81">
        <v>2013</v>
      </c>
      <c r="E187" s="81">
        <v>2014</v>
      </c>
      <c r="F187" s="81">
        <v>3.5</v>
      </c>
      <c r="G187" s="81">
        <v>50</v>
      </c>
      <c r="H187" s="81">
        <v>1.2</v>
      </c>
      <c r="I187" s="81">
        <v>14.9</v>
      </c>
      <c r="J187" s="132"/>
      <c r="K187" s="81"/>
      <c r="L187" s="81"/>
      <c r="M187" s="81">
        <v>8.0000000000000002E-3</v>
      </c>
      <c r="N187" s="81"/>
      <c r="O187" s="81"/>
      <c r="P187" s="81"/>
    </row>
    <row r="188" spans="1:16">
      <c r="A188" s="81">
        <v>27</v>
      </c>
      <c r="B188" s="81"/>
      <c r="C188" s="81" t="s">
        <v>218</v>
      </c>
      <c r="D188" s="81">
        <v>2013</v>
      </c>
      <c r="E188" s="81">
        <v>2014</v>
      </c>
      <c r="F188" s="81">
        <v>3.5</v>
      </c>
      <c r="G188" s="81">
        <v>50</v>
      </c>
      <c r="H188" s="81">
        <v>1.2</v>
      </c>
      <c r="I188" s="81">
        <v>14.9</v>
      </c>
      <c r="J188" s="132"/>
      <c r="K188" s="81"/>
      <c r="L188" s="81"/>
      <c r="M188" s="81">
        <v>8.0000000000000002E-3</v>
      </c>
      <c r="N188" s="81"/>
      <c r="O188" s="81"/>
      <c r="P188" s="81"/>
    </row>
    <row r="189" spans="1:16">
      <c r="A189" s="81">
        <v>28</v>
      </c>
      <c r="B189" s="81"/>
      <c r="C189" s="81" t="s">
        <v>217</v>
      </c>
      <c r="D189" s="81">
        <v>2014</v>
      </c>
      <c r="E189" s="81">
        <v>2014</v>
      </c>
      <c r="F189" s="81">
        <v>3.5</v>
      </c>
      <c r="G189" s="81">
        <v>50</v>
      </c>
      <c r="H189" s="81">
        <v>1.2</v>
      </c>
      <c r="I189" s="81">
        <v>14.9</v>
      </c>
      <c r="J189" s="132"/>
      <c r="K189" s="81"/>
      <c r="L189" s="81"/>
      <c r="M189" s="81">
        <v>8.0000000000000002E-3</v>
      </c>
      <c r="N189" s="81"/>
      <c r="O189" s="81"/>
      <c r="P189" s="81"/>
    </row>
    <row r="190" spans="1:16">
      <c r="A190" s="81">
        <v>29</v>
      </c>
      <c r="B190" s="81"/>
      <c r="C190" s="81" t="s">
        <v>216</v>
      </c>
      <c r="D190" s="81">
        <v>2014</v>
      </c>
      <c r="E190" s="81">
        <v>2014</v>
      </c>
      <c r="F190" s="81">
        <v>3.5</v>
      </c>
      <c r="G190" s="81">
        <v>50</v>
      </c>
      <c r="H190" s="81">
        <v>1.2</v>
      </c>
      <c r="I190" s="81">
        <v>14.9</v>
      </c>
      <c r="J190" s="132"/>
      <c r="K190" s="81"/>
      <c r="L190" s="81"/>
      <c r="M190" s="81">
        <v>8.0000000000000002E-3</v>
      </c>
      <c r="N190" s="81"/>
      <c r="O190" s="81"/>
      <c r="P190" s="81"/>
    </row>
    <row r="191" spans="1:16">
      <c r="A191" s="81">
        <v>30</v>
      </c>
      <c r="B191" s="81"/>
      <c r="C191" s="81" t="s">
        <v>215</v>
      </c>
      <c r="D191" s="81">
        <v>2014</v>
      </c>
      <c r="E191" s="81">
        <v>2014</v>
      </c>
      <c r="F191" s="81">
        <v>3.5</v>
      </c>
      <c r="G191" s="81">
        <v>50</v>
      </c>
      <c r="H191" s="81">
        <v>1.2</v>
      </c>
      <c r="I191" s="81">
        <v>14.9</v>
      </c>
      <c r="J191" s="132"/>
      <c r="K191" s="81"/>
      <c r="L191" s="81"/>
      <c r="M191" s="81">
        <v>8.0000000000000002E-3</v>
      </c>
      <c r="N191" s="81"/>
      <c r="O191" s="81"/>
      <c r="P191" s="81"/>
    </row>
    <row r="192" spans="1:16">
      <c r="A192" s="81">
        <v>31</v>
      </c>
      <c r="B192" s="81"/>
      <c r="C192" s="81" t="s">
        <v>214</v>
      </c>
      <c r="D192" s="81">
        <v>2015</v>
      </c>
      <c r="E192" s="81">
        <v>2015</v>
      </c>
      <c r="F192" s="81">
        <v>3.5</v>
      </c>
      <c r="G192" s="81">
        <v>50</v>
      </c>
      <c r="H192" s="81">
        <v>1.2</v>
      </c>
      <c r="I192" s="81">
        <v>14.9</v>
      </c>
      <c r="J192" s="132"/>
      <c r="K192" s="81"/>
      <c r="L192" s="81"/>
      <c r="M192" s="81">
        <v>8.0000000000000002E-3</v>
      </c>
      <c r="N192" s="81"/>
      <c r="O192" s="81"/>
      <c r="P192" s="81"/>
    </row>
    <row r="193" spans="1:16">
      <c r="A193" s="81">
        <v>32</v>
      </c>
      <c r="B193" s="81"/>
      <c r="C193" s="81" t="s">
        <v>213</v>
      </c>
      <c r="D193" s="81">
        <v>2015</v>
      </c>
      <c r="E193" s="81">
        <v>2015</v>
      </c>
      <c r="F193" s="81">
        <v>3.5</v>
      </c>
      <c r="G193" s="81">
        <v>50</v>
      </c>
      <c r="H193" s="81">
        <v>1.2</v>
      </c>
      <c r="I193" s="81">
        <v>14.9</v>
      </c>
      <c r="J193" s="132"/>
      <c r="K193" s="81"/>
      <c r="L193" s="81"/>
      <c r="M193" s="81">
        <v>8.0000000000000002E-3</v>
      </c>
      <c r="N193" s="81"/>
      <c r="O193" s="81"/>
      <c r="P193" s="81"/>
    </row>
    <row r="194" spans="1:16">
      <c r="A194" s="81">
        <v>33</v>
      </c>
      <c r="B194" s="81"/>
      <c r="C194" s="81" t="s">
        <v>212</v>
      </c>
      <c r="D194" s="81">
        <v>2015</v>
      </c>
      <c r="E194" s="81">
        <v>2015</v>
      </c>
      <c r="F194" s="81">
        <v>3.5</v>
      </c>
      <c r="G194" s="81">
        <v>50</v>
      </c>
      <c r="H194" s="81">
        <v>1.2</v>
      </c>
      <c r="I194" s="81">
        <v>14.9</v>
      </c>
      <c r="J194" s="132"/>
      <c r="K194" s="81"/>
      <c r="L194" s="81"/>
      <c r="M194" s="81">
        <v>8.0000000000000002E-3</v>
      </c>
      <c r="N194" s="81"/>
      <c r="O194" s="81"/>
      <c r="P194" s="81"/>
    </row>
    <row r="195" spans="1:16" ht="12.95" customHeight="1">
      <c r="A195" s="81"/>
      <c r="B195" s="78" t="s">
        <v>439</v>
      </c>
      <c r="C195" s="81"/>
      <c r="D195" s="95"/>
      <c r="E195" s="95"/>
      <c r="F195" s="81"/>
      <c r="G195" s="78">
        <f>SUM(G162:G194)</f>
        <v>4335.3779999999997</v>
      </c>
      <c r="H195" s="78"/>
      <c r="I195" s="78">
        <f>SUM(I162:I194)</f>
        <v>1195.0000000000007</v>
      </c>
      <c r="J195" s="78">
        <f>SUM(J162:J194)</f>
        <v>0.28139999999999998</v>
      </c>
      <c r="K195" s="78"/>
      <c r="L195" s="78"/>
      <c r="M195" s="78">
        <f>SUM(M162:M194)</f>
        <v>0.24000000000000016</v>
      </c>
      <c r="N195" s="78"/>
      <c r="O195" s="78"/>
      <c r="P195" s="78"/>
    </row>
    <row r="196" spans="1:16" ht="14.45" customHeight="1">
      <c r="A196" s="234" t="s">
        <v>83</v>
      </c>
      <c r="B196" s="234"/>
      <c r="C196" s="234"/>
      <c r="D196" s="234"/>
      <c r="E196" s="234"/>
      <c r="F196" s="234"/>
      <c r="G196" s="234"/>
      <c r="H196" s="234"/>
      <c r="I196" s="234"/>
      <c r="J196" s="234"/>
      <c r="K196" s="234"/>
      <c r="L196" s="234"/>
      <c r="M196" s="234"/>
      <c r="N196" s="234"/>
      <c r="O196" s="234"/>
      <c r="P196" s="234"/>
    </row>
    <row r="197" spans="1:16" ht="65.45" customHeight="1">
      <c r="A197" s="81">
        <v>1</v>
      </c>
      <c r="B197" s="226" t="s">
        <v>211</v>
      </c>
      <c r="C197" s="81" t="s">
        <v>210</v>
      </c>
      <c r="D197" s="95">
        <v>2011</v>
      </c>
      <c r="E197" s="95">
        <v>2011</v>
      </c>
      <c r="F197" s="81">
        <v>5</v>
      </c>
      <c r="G197" s="81">
        <v>910</v>
      </c>
      <c r="H197" s="81">
        <v>1.2</v>
      </c>
      <c r="I197" s="81">
        <v>155</v>
      </c>
      <c r="J197" s="132"/>
      <c r="K197" s="81"/>
      <c r="L197" s="81"/>
      <c r="M197" s="81"/>
      <c r="N197" s="132"/>
      <c r="O197" s="81">
        <v>0.2</v>
      </c>
      <c r="P197" s="81"/>
    </row>
    <row r="198" spans="1:16" ht="60.95" customHeight="1">
      <c r="A198" s="81">
        <v>2</v>
      </c>
      <c r="B198" s="226"/>
      <c r="C198" s="81" t="s">
        <v>209</v>
      </c>
      <c r="D198" s="95">
        <v>2012</v>
      </c>
      <c r="E198" s="95">
        <v>2012</v>
      </c>
      <c r="F198" s="81">
        <v>3.5</v>
      </c>
      <c r="G198" s="81">
        <v>110</v>
      </c>
      <c r="H198" s="81">
        <v>1.2</v>
      </c>
      <c r="I198" s="81">
        <v>27</v>
      </c>
      <c r="J198" s="132"/>
      <c r="K198" s="81"/>
      <c r="L198" s="81"/>
      <c r="M198" s="81"/>
      <c r="N198" s="132"/>
      <c r="O198" s="81">
        <v>0.03</v>
      </c>
      <c r="P198" s="81"/>
    </row>
    <row r="199" spans="1:16" ht="63.4" customHeight="1">
      <c r="A199" s="81">
        <v>3</v>
      </c>
      <c r="B199" s="226"/>
      <c r="C199" s="81" t="s">
        <v>208</v>
      </c>
      <c r="D199" s="95">
        <v>2013</v>
      </c>
      <c r="E199" s="95">
        <v>2013</v>
      </c>
      <c r="F199" s="81">
        <v>4</v>
      </c>
      <c r="G199" s="81">
        <v>300</v>
      </c>
      <c r="H199" s="81">
        <v>1.2</v>
      </c>
      <c r="I199" s="81">
        <v>70</v>
      </c>
      <c r="J199" s="132"/>
      <c r="K199" s="81"/>
      <c r="L199" s="81"/>
      <c r="M199" s="81"/>
      <c r="N199" s="132"/>
      <c r="O199" s="81">
        <v>7.0000000000000007E-2</v>
      </c>
      <c r="P199" s="81"/>
    </row>
    <row r="200" spans="1:16" ht="60.95" customHeight="1">
      <c r="A200" s="81">
        <v>4</v>
      </c>
      <c r="B200" s="226" t="s">
        <v>211</v>
      </c>
      <c r="C200" s="81" t="s">
        <v>207</v>
      </c>
      <c r="D200" s="95">
        <v>2014</v>
      </c>
      <c r="E200" s="95">
        <v>2014</v>
      </c>
      <c r="F200" s="81"/>
      <c r="G200" s="81">
        <v>480</v>
      </c>
      <c r="H200" s="81">
        <v>1.2</v>
      </c>
      <c r="I200" s="81">
        <v>110</v>
      </c>
      <c r="J200" s="132"/>
      <c r="K200" s="81"/>
      <c r="L200" s="81"/>
      <c r="M200" s="81"/>
      <c r="N200" s="132"/>
      <c r="O200" s="81">
        <v>0.112</v>
      </c>
      <c r="P200" s="81"/>
    </row>
    <row r="201" spans="1:16" ht="65.099999999999994" customHeight="1">
      <c r="A201" s="81">
        <v>5</v>
      </c>
      <c r="B201" s="226"/>
      <c r="C201" s="81" t="s">
        <v>206</v>
      </c>
      <c r="D201" s="95">
        <v>2015</v>
      </c>
      <c r="E201" s="95">
        <v>2015</v>
      </c>
      <c r="F201" s="81">
        <v>4</v>
      </c>
      <c r="G201" s="81">
        <v>300</v>
      </c>
      <c r="H201" s="81">
        <v>1.2</v>
      </c>
      <c r="I201" s="81">
        <v>70</v>
      </c>
      <c r="J201" s="132"/>
      <c r="K201" s="81"/>
      <c r="L201" s="81"/>
      <c r="M201" s="81"/>
      <c r="N201" s="132"/>
      <c r="O201" s="81">
        <v>7.0000000000000007E-2</v>
      </c>
      <c r="P201" s="81"/>
    </row>
    <row r="202" spans="1:16">
      <c r="A202" s="81"/>
      <c r="B202" s="78" t="s">
        <v>439</v>
      </c>
      <c r="C202" s="78"/>
      <c r="D202" s="78"/>
      <c r="E202" s="78"/>
      <c r="F202" s="78"/>
      <c r="G202" s="78">
        <f>SUM(G197:G201)</f>
        <v>2100</v>
      </c>
      <c r="H202" s="78"/>
      <c r="I202" s="78">
        <f>SUM(I197:I201)</f>
        <v>432</v>
      </c>
      <c r="J202" s="78"/>
      <c r="K202" s="78"/>
      <c r="L202" s="78"/>
      <c r="M202" s="78"/>
      <c r="N202" s="132"/>
      <c r="O202" s="78">
        <f>SUM(O197:O201)</f>
        <v>0.48200000000000004</v>
      </c>
      <c r="P202" s="78"/>
    </row>
    <row r="203" spans="1:16">
      <c r="A203" s="81"/>
      <c r="B203" s="78" t="s">
        <v>47</v>
      </c>
      <c r="C203" s="78"/>
      <c r="D203" s="78"/>
      <c r="E203" s="78"/>
      <c r="F203" s="78"/>
      <c r="G203" s="78">
        <f>SUM(G195,G202)</f>
        <v>6435.3779999999997</v>
      </c>
      <c r="H203" s="78"/>
      <c r="I203" s="96">
        <f>SUM(I195,I202)</f>
        <v>1627.0000000000007</v>
      </c>
      <c r="J203" s="96">
        <f>SUM(J195,J202)</f>
        <v>0.28139999999999998</v>
      </c>
      <c r="K203" s="78"/>
      <c r="L203" s="78"/>
      <c r="M203" s="96">
        <f>SUM(M195,M202)</f>
        <v>0.24000000000000016</v>
      </c>
      <c r="N203" s="132"/>
      <c r="O203" s="78">
        <f>SUM(N195,O202)</f>
        <v>0.48200000000000004</v>
      </c>
      <c r="P203" s="78"/>
    </row>
    <row r="204" spans="1:16">
      <c r="A204" s="234" t="s">
        <v>513</v>
      </c>
      <c r="B204" s="234"/>
      <c r="C204" s="234"/>
      <c r="D204" s="234"/>
      <c r="E204" s="234"/>
      <c r="F204" s="234"/>
      <c r="G204" s="234"/>
      <c r="H204" s="234"/>
      <c r="I204" s="234"/>
      <c r="J204" s="234"/>
      <c r="K204" s="234"/>
      <c r="L204" s="234"/>
      <c r="M204" s="234"/>
      <c r="N204" s="234"/>
      <c r="O204" s="234"/>
      <c r="P204" s="234"/>
    </row>
    <row r="205" spans="1:16" ht="13.7" customHeight="1">
      <c r="A205" s="234" t="s">
        <v>205</v>
      </c>
      <c r="B205" s="234"/>
      <c r="C205" s="234"/>
      <c r="D205" s="234"/>
      <c r="E205" s="234"/>
      <c r="F205" s="234"/>
      <c r="G205" s="234"/>
      <c r="H205" s="234"/>
      <c r="I205" s="234"/>
      <c r="J205" s="234"/>
      <c r="K205" s="234"/>
      <c r="L205" s="234"/>
      <c r="M205" s="234"/>
      <c r="N205" s="234"/>
      <c r="O205" s="234"/>
      <c r="P205" s="234"/>
    </row>
    <row r="206" spans="1:16" ht="45.4" customHeight="1">
      <c r="A206" s="81">
        <v>1</v>
      </c>
      <c r="B206" s="81" t="s">
        <v>200</v>
      </c>
      <c r="C206" s="81" t="s">
        <v>204</v>
      </c>
      <c r="D206" s="81">
        <v>2012</v>
      </c>
      <c r="E206" s="81">
        <v>2012</v>
      </c>
      <c r="F206" s="81">
        <v>2</v>
      </c>
      <c r="G206" s="128">
        <v>450</v>
      </c>
      <c r="H206" s="81">
        <v>1.2</v>
      </c>
      <c r="I206" s="81">
        <v>8.5000000000000006E-2</v>
      </c>
      <c r="J206" s="81">
        <v>183</v>
      </c>
      <c r="K206" s="81">
        <v>70.400000000000006</v>
      </c>
      <c r="L206" s="81"/>
      <c r="M206" s="81"/>
      <c r="N206" s="81"/>
      <c r="O206" s="81"/>
      <c r="P206" s="81"/>
    </row>
    <row r="207" spans="1:16" ht="55.7" customHeight="1">
      <c r="A207" s="81">
        <v>2</v>
      </c>
      <c r="B207" s="81" t="s">
        <v>200</v>
      </c>
      <c r="C207" s="81" t="s">
        <v>203</v>
      </c>
      <c r="D207" s="81">
        <v>2012</v>
      </c>
      <c r="E207" s="81">
        <v>2012</v>
      </c>
      <c r="F207" s="81">
        <v>3</v>
      </c>
      <c r="G207" s="128">
        <v>450</v>
      </c>
      <c r="H207" s="81">
        <v>1.2</v>
      </c>
      <c r="I207" s="81">
        <v>5.2999999999999999E-2</v>
      </c>
      <c r="J207" s="81">
        <v>114</v>
      </c>
      <c r="K207" s="81">
        <v>43.9</v>
      </c>
      <c r="L207" s="81"/>
      <c r="M207" s="81"/>
      <c r="N207" s="81"/>
      <c r="O207" s="81"/>
      <c r="P207" s="81"/>
    </row>
    <row r="208" spans="1:16" ht="45.4" customHeight="1">
      <c r="A208" s="81">
        <v>3</v>
      </c>
      <c r="B208" s="81" t="s">
        <v>202</v>
      </c>
      <c r="C208" s="81" t="s">
        <v>201</v>
      </c>
      <c r="D208" s="81">
        <v>2013</v>
      </c>
      <c r="E208" s="81">
        <v>2013</v>
      </c>
      <c r="F208" s="81">
        <v>3</v>
      </c>
      <c r="G208" s="128">
        <v>450</v>
      </c>
      <c r="H208" s="81">
        <v>1.2</v>
      </c>
      <c r="I208" s="81">
        <v>6.8000000000000005E-2</v>
      </c>
      <c r="J208" s="81">
        <v>146</v>
      </c>
      <c r="K208" s="81">
        <v>56.2</v>
      </c>
      <c r="L208" s="81"/>
      <c r="M208" s="81"/>
      <c r="N208" s="81"/>
      <c r="O208" s="81"/>
      <c r="P208" s="81"/>
    </row>
    <row r="209" spans="1:16" ht="49.7" customHeight="1">
      <c r="A209" s="81">
        <v>4</v>
      </c>
      <c r="B209" s="81" t="s">
        <v>200</v>
      </c>
      <c r="C209" s="81" t="s">
        <v>199</v>
      </c>
      <c r="D209" s="81">
        <v>2013</v>
      </c>
      <c r="E209" s="81">
        <v>2013</v>
      </c>
      <c r="F209" s="81">
        <v>3</v>
      </c>
      <c r="G209" s="128">
        <v>380</v>
      </c>
      <c r="H209" s="81">
        <v>1.2</v>
      </c>
      <c r="I209" s="81">
        <v>2.3E-2</v>
      </c>
      <c r="J209" s="81">
        <v>50</v>
      </c>
      <c r="K209" s="81">
        <v>19.2</v>
      </c>
      <c r="L209" s="81"/>
      <c r="M209" s="81"/>
      <c r="N209" s="81"/>
      <c r="O209" s="81"/>
      <c r="P209" s="81"/>
    </row>
    <row r="210" spans="1:16" ht="216" customHeight="1">
      <c r="A210" s="81">
        <v>5</v>
      </c>
      <c r="B210" s="81" t="s">
        <v>198</v>
      </c>
      <c r="C210" s="81" t="s">
        <v>197</v>
      </c>
      <c r="D210" s="81">
        <v>2012</v>
      </c>
      <c r="E210" s="81">
        <v>2012</v>
      </c>
      <c r="F210" s="81">
        <v>2</v>
      </c>
      <c r="G210" s="128">
        <v>145</v>
      </c>
      <c r="H210" s="81">
        <v>1.2</v>
      </c>
      <c r="I210" s="81">
        <v>1.2E-2</v>
      </c>
      <c r="J210" s="81">
        <v>24</v>
      </c>
      <c r="K210" s="81">
        <v>9.8000000000000007</v>
      </c>
      <c r="L210" s="81"/>
      <c r="M210" s="81"/>
      <c r="N210" s="81"/>
      <c r="O210" s="81"/>
      <c r="P210" s="81"/>
    </row>
    <row r="211" spans="1:16" ht="154.35" customHeight="1">
      <c r="A211" s="81">
        <v>6</v>
      </c>
      <c r="B211" s="81" t="s">
        <v>194</v>
      </c>
      <c r="C211" s="81" t="s">
        <v>196</v>
      </c>
      <c r="D211" s="81">
        <v>2012</v>
      </c>
      <c r="E211" s="81">
        <v>2012</v>
      </c>
      <c r="F211" s="81">
        <v>3</v>
      </c>
      <c r="G211" s="128">
        <v>490</v>
      </c>
      <c r="H211" s="81">
        <v>1.2</v>
      </c>
      <c r="I211" s="81">
        <v>4.2999999999999997E-2</v>
      </c>
      <c r="J211" s="81">
        <v>86</v>
      </c>
      <c r="K211" s="81"/>
      <c r="L211" s="81"/>
      <c r="M211" s="81">
        <v>5.7000000000000002E-2</v>
      </c>
      <c r="N211" s="81"/>
      <c r="O211" s="81"/>
      <c r="P211" s="81"/>
    </row>
    <row r="212" spans="1:16" ht="145.69999999999999" customHeight="1">
      <c r="A212" s="81">
        <v>7</v>
      </c>
      <c r="B212" s="81" t="s">
        <v>194</v>
      </c>
      <c r="C212" s="81" t="s">
        <v>195</v>
      </c>
      <c r="D212" s="81">
        <v>2015</v>
      </c>
      <c r="E212" s="81">
        <v>2015</v>
      </c>
      <c r="F212" s="81">
        <v>3</v>
      </c>
      <c r="G212" s="128">
        <v>300</v>
      </c>
      <c r="H212" s="81">
        <v>1.2</v>
      </c>
      <c r="I212" s="81">
        <v>3.3000000000000002E-2</v>
      </c>
      <c r="J212" s="81">
        <v>66</v>
      </c>
      <c r="K212" s="81"/>
      <c r="L212" s="81"/>
      <c r="M212" s="81">
        <v>4.3999999999999997E-2</v>
      </c>
      <c r="N212" s="81"/>
      <c r="O212" s="81"/>
      <c r="P212" s="81"/>
    </row>
    <row r="213" spans="1:16" ht="147.94999999999999" customHeight="1">
      <c r="A213" s="81">
        <v>8</v>
      </c>
      <c r="B213" s="81" t="s">
        <v>194</v>
      </c>
      <c r="C213" s="81" t="s">
        <v>193</v>
      </c>
      <c r="D213" s="81">
        <v>2014</v>
      </c>
      <c r="E213" s="81">
        <v>2014</v>
      </c>
      <c r="F213" s="81">
        <v>5</v>
      </c>
      <c r="G213" s="128">
        <v>600</v>
      </c>
      <c r="H213" s="81">
        <v>1.2</v>
      </c>
      <c r="I213" s="81">
        <v>0.06</v>
      </c>
      <c r="J213" s="81">
        <v>65.599999999999994</v>
      </c>
      <c r="K213" s="81"/>
      <c r="L213" s="81"/>
      <c r="M213" s="81">
        <v>0.08</v>
      </c>
      <c r="N213" s="81"/>
      <c r="O213" s="81"/>
      <c r="P213" s="81"/>
    </row>
    <row r="214" spans="1:16" ht="72.95" customHeight="1">
      <c r="A214" s="81">
        <v>9</v>
      </c>
      <c r="B214" s="81" t="s">
        <v>191</v>
      </c>
      <c r="C214" s="81" t="s">
        <v>192</v>
      </c>
      <c r="D214" s="81">
        <v>2014</v>
      </c>
      <c r="E214" s="81">
        <v>2014</v>
      </c>
      <c r="F214" s="81">
        <v>3</v>
      </c>
      <c r="G214" s="128">
        <v>120</v>
      </c>
      <c r="H214" s="81">
        <v>1.2</v>
      </c>
      <c r="I214" s="81">
        <v>1.4E-2</v>
      </c>
      <c r="J214" s="81">
        <v>27</v>
      </c>
      <c r="K214" s="81"/>
      <c r="L214" s="81"/>
      <c r="M214" s="81">
        <v>1.7999999999999999E-2</v>
      </c>
      <c r="N214" s="81"/>
      <c r="O214" s="81"/>
      <c r="P214" s="81"/>
    </row>
    <row r="215" spans="1:16" ht="76.349999999999994" customHeight="1">
      <c r="A215" s="81">
        <v>10</v>
      </c>
      <c r="B215" s="81" t="s">
        <v>191</v>
      </c>
      <c r="C215" s="81" t="s">
        <v>190</v>
      </c>
      <c r="D215" s="81">
        <v>2015</v>
      </c>
      <c r="E215" s="81">
        <v>2015</v>
      </c>
      <c r="F215" s="81">
        <v>2</v>
      </c>
      <c r="G215" s="128">
        <v>80</v>
      </c>
      <c r="H215" s="81">
        <v>1.2</v>
      </c>
      <c r="I215" s="81">
        <v>6.0000000000000001E-3</v>
      </c>
      <c r="J215" s="81">
        <v>12</v>
      </c>
      <c r="K215" s="81"/>
      <c r="L215" s="81"/>
      <c r="M215" s="81">
        <v>8.0000000000000002E-3</v>
      </c>
      <c r="N215" s="81"/>
      <c r="O215" s="81"/>
      <c r="P215" s="81"/>
    </row>
    <row r="216" spans="1:16" ht="38.25">
      <c r="A216" s="81">
        <v>11</v>
      </c>
      <c r="B216" s="81" t="s">
        <v>189</v>
      </c>
      <c r="C216" s="81" t="s">
        <v>188</v>
      </c>
      <c r="D216" s="81">
        <v>2012</v>
      </c>
      <c r="E216" s="81">
        <v>2012</v>
      </c>
      <c r="F216" s="81">
        <v>3</v>
      </c>
      <c r="G216" s="128">
        <v>100</v>
      </c>
      <c r="H216" s="81">
        <v>1.2</v>
      </c>
      <c r="I216" s="81">
        <v>2.1000000000000001E-2</v>
      </c>
      <c r="J216" s="81">
        <v>45</v>
      </c>
      <c r="K216" s="81">
        <v>16.7</v>
      </c>
      <c r="L216" s="81"/>
      <c r="M216" s="81"/>
      <c r="N216" s="81"/>
      <c r="O216" s="81"/>
      <c r="P216" s="81"/>
    </row>
    <row r="217" spans="1:16" ht="51">
      <c r="A217" s="81">
        <v>12</v>
      </c>
      <c r="B217" s="81" t="s">
        <v>187</v>
      </c>
      <c r="C217" s="81" t="s">
        <v>186</v>
      </c>
      <c r="D217" s="81">
        <v>2011</v>
      </c>
      <c r="E217" s="81">
        <v>2015</v>
      </c>
      <c r="F217" s="81">
        <v>1</v>
      </c>
      <c r="G217" s="128">
        <v>1825</v>
      </c>
      <c r="H217" s="81">
        <v>1.2</v>
      </c>
      <c r="I217" s="81">
        <v>1.2999999999999999E-2</v>
      </c>
      <c r="J217" s="81">
        <v>547.5</v>
      </c>
      <c r="K217" s="81"/>
      <c r="L217" s="81"/>
      <c r="M217" s="81">
        <v>0.32600000000000001</v>
      </c>
      <c r="N217" s="81"/>
      <c r="O217" s="81"/>
      <c r="P217" s="81"/>
    </row>
    <row r="218" spans="1:16" ht="65.45" customHeight="1">
      <c r="A218" s="81">
        <v>13</v>
      </c>
      <c r="B218" s="81" t="s">
        <v>460</v>
      </c>
      <c r="C218" s="81" t="s">
        <v>185</v>
      </c>
      <c r="D218" s="81">
        <v>2011</v>
      </c>
      <c r="E218" s="81">
        <v>2015</v>
      </c>
      <c r="F218" s="81">
        <v>3</v>
      </c>
      <c r="G218" s="81">
        <v>360</v>
      </c>
      <c r="H218" s="81">
        <v>1.2</v>
      </c>
      <c r="I218" s="81">
        <v>9.2999999999999999E-2</v>
      </c>
      <c r="J218" s="81">
        <v>560</v>
      </c>
      <c r="K218" s="81"/>
      <c r="L218" s="81"/>
      <c r="M218" s="81"/>
      <c r="N218" s="81">
        <v>0.75700000000000001</v>
      </c>
      <c r="O218" s="81"/>
      <c r="P218" s="81"/>
    </row>
    <row r="219" spans="1:16">
      <c r="A219" s="81"/>
      <c r="B219" s="78" t="s">
        <v>439</v>
      </c>
      <c r="C219" s="81"/>
      <c r="D219" s="81"/>
      <c r="E219" s="81"/>
      <c r="F219" s="81"/>
      <c r="G219" s="96">
        <f>SUM(G206:G218)</f>
        <v>5750</v>
      </c>
      <c r="H219" s="96"/>
      <c r="I219" s="96">
        <f>SUM(I206:I218)</f>
        <v>0.52400000000000013</v>
      </c>
      <c r="J219" s="96">
        <f>SUM(J206:J218)</f>
        <v>1926.1</v>
      </c>
      <c r="K219" s="96">
        <f>SUM(K206:K218)</f>
        <v>216.2</v>
      </c>
      <c r="L219" s="96"/>
      <c r="M219" s="96">
        <f>SUM(M206:M218)</f>
        <v>0.53300000000000003</v>
      </c>
      <c r="N219" s="96">
        <f>SUM(N206:N218)</f>
        <v>0.75700000000000001</v>
      </c>
      <c r="O219" s="96"/>
      <c r="P219" s="96"/>
    </row>
    <row r="220" spans="1:16">
      <c r="A220" s="234" t="s">
        <v>83</v>
      </c>
      <c r="B220" s="234"/>
      <c r="C220" s="234"/>
      <c r="D220" s="234"/>
      <c r="E220" s="234"/>
      <c r="F220" s="234"/>
      <c r="G220" s="234"/>
      <c r="H220" s="234"/>
      <c r="I220" s="234"/>
      <c r="J220" s="234"/>
      <c r="K220" s="234"/>
      <c r="L220" s="234"/>
      <c r="M220" s="234"/>
      <c r="N220" s="234"/>
      <c r="O220" s="234"/>
      <c r="P220" s="234"/>
    </row>
    <row r="221" spans="1:16" ht="76.5">
      <c r="A221" s="81">
        <v>1</v>
      </c>
      <c r="B221" s="81" t="s">
        <v>464</v>
      </c>
      <c r="C221" s="81" t="s">
        <v>184</v>
      </c>
      <c r="D221" s="81">
        <v>2011</v>
      </c>
      <c r="E221" s="81">
        <v>2011</v>
      </c>
      <c r="F221" s="81">
        <v>3</v>
      </c>
      <c r="G221" s="128">
        <v>372</v>
      </c>
      <c r="H221" s="81">
        <v>1.2</v>
      </c>
      <c r="I221" s="81">
        <v>0.01</v>
      </c>
      <c r="J221" s="81">
        <v>61</v>
      </c>
      <c r="K221" s="81"/>
      <c r="L221" s="81"/>
      <c r="M221" s="81"/>
      <c r="N221" s="81">
        <v>7.9000000000000001E-2</v>
      </c>
      <c r="O221" s="81"/>
      <c r="P221" s="81"/>
    </row>
    <row r="222" spans="1:16" ht="47.1" customHeight="1">
      <c r="A222" s="81">
        <v>2</v>
      </c>
      <c r="B222" s="81" t="s">
        <v>465</v>
      </c>
      <c r="C222" s="81" t="s">
        <v>183</v>
      </c>
      <c r="D222" s="81">
        <v>2013</v>
      </c>
      <c r="E222" s="81">
        <v>2014</v>
      </c>
      <c r="F222" s="81">
        <v>5</v>
      </c>
      <c r="G222" s="128">
        <v>2008</v>
      </c>
      <c r="H222" s="81">
        <v>1</v>
      </c>
      <c r="I222" s="81">
        <v>0.08</v>
      </c>
      <c r="J222" s="128">
        <v>88</v>
      </c>
      <c r="K222" s="81"/>
      <c r="L222" s="81"/>
      <c r="M222" s="81"/>
      <c r="N222" s="81">
        <v>0.1</v>
      </c>
      <c r="O222" s="81"/>
      <c r="P222" s="81"/>
    </row>
    <row r="223" spans="1:16" ht="13.7" customHeight="1">
      <c r="A223" s="81"/>
      <c r="B223" s="78" t="s">
        <v>439</v>
      </c>
      <c r="C223" s="81"/>
      <c r="D223" s="81"/>
      <c r="E223" s="81"/>
      <c r="F223" s="81"/>
      <c r="G223" s="96">
        <f>SUM(G221:G222)</f>
        <v>2380</v>
      </c>
      <c r="H223" s="96"/>
      <c r="I223" s="96">
        <f>SUM(I221:I222)</f>
        <v>0.09</v>
      </c>
      <c r="J223" s="96">
        <f>SUM(J221:J222)</f>
        <v>149</v>
      </c>
      <c r="K223" s="96"/>
      <c r="L223" s="96"/>
      <c r="M223" s="96"/>
      <c r="N223" s="96">
        <f>SUM(N221:N222)</f>
        <v>0.17899999999999999</v>
      </c>
      <c r="O223" s="96"/>
      <c r="P223" s="96"/>
    </row>
    <row r="224" spans="1:16">
      <c r="A224" s="81"/>
      <c r="B224" s="78" t="s">
        <v>47</v>
      </c>
      <c r="C224" s="81"/>
      <c r="D224" s="81"/>
      <c r="E224" s="81"/>
      <c r="F224" s="81"/>
      <c r="G224" s="96">
        <f>SUM(G219,G223)</f>
        <v>8130</v>
      </c>
      <c r="H224" s="96"/>
      <c r="I224" s="96">
        <f>SUM(I219,I223)</f>
        <v>0.6140000000000001</v>
      </c>
      <c r="J224" s="96">
        <f>SUM(J219,J223)</f>
        <v>2075.1</v>
      </c>
      <c r="K224" s="96">
        <f>SUM(K219,K223)</f>
        <v>216.2</v>
      </c>
      <c r="L224" s="96"/>
      <c r="M224" s="96">
        <f>SUM(M219,M223)</f>
        <v>0.53300000000000003</v>
      </c>
      <c r="N224" s="96">
        <f>SUM(N219,N223)</f>
        <v>0.93599999999999994</v>
      </c>
      <c r="O224" s="96"/>
      <c r="P224" s="96"/>
    </row>
    <row r="225" spans="1:16">
      <c r="A225" s="230" t="s">
        <v>519</v>
      </c>
      <c r="B225" s="230"/>
      <c r="C225" s="230"/>
      <c r="D225" s="230"/>
      <c r="E225" s="230"/>
      <c r="F225" s="230"/>
      <c r="G225" s="230"/>
      <c r="H225" s="230"/>
      <c r="I225" s="230"/>
      <c r="J225" s="230"/>
      <c r="K225" s="230"/>
      <c r="L225" s="230"/>
      <c r="M225" s="230"/>
      <c r="N225" s="230"/>
      <c r="O225" s="230"/>
      <c r="P225" s="230"/>
    </row>
    <row r="226" spans="1:16">
      <c r="A226" s="230" t="s">
        <v>75</v>
      </c>
      <c r="B226" s="230"/>
      <c r="C226" s="230"/>
      <c r="D226" s="230"/>
      <c r="E226" s="230"/>
      <c r="F226" s="230"/>
      <c r="G226" s="230"/>
      <c r="H226" s="230"/>
      <c r="I226" s="230"/>
      <c r="J226" s="230"/>
      <c r="K226" s="230"/>
      <c r="L226" s="230"/>
      <c r="M226" s="230"/>
      <c r="N226" s="230"/>
      <c r="O226" s="230"/>
      <c r="P226" s="230"/>
    </row>
    <row r="227" spans="1:16" ht="63.75">
      <c r="A227" s="95">
        <v>1</v>
      </c>
      <c r="B227" s="67" t="s">
        <v>182</v>
      </c>
      <c r="C227" s="81" t="s">
        <v>181</v>
      </c>
      <c r="D227" s="95">
        <v>2011</v>
      </c>
      <c r="E227" s="95">
        <v>2011</v>
      </c>
      <c r="F227" s="95"/>
      <c r="G227" s="95">
        <v>600</v>
      </c>
      <c r="H227" s="95">
        <v>1.2</v>
      </c>
      <c r="I227" s="116">
        <v>4.5179999999999998E-2</v>
      </c>
      <c r="J227" s="116">
        <v>119.131</v>
      </c>
      <c r="K227" s="116"/>
      <c r="L227" s="116"/>
      <c r="M227" s="116"/>
      <c r="N227" s="116"/>
      <c r="O227" s="116">
        <v>0.251</v>
      </c>
      <c r="P227" s="95"/>
    </row>
    <row r="228" spans="1:16" ht="88.35" customHeight="1">
      <c r="A228" s="95">
        <v>2</v>
      </c>
      <c r="B228" s="67" t="s">
        <v>180</v>
      </c>
      <c r="C228" s="81" t="s">
        <v>179</v>
      </c>
      <c r="D228" s="95">
        <v>2011</v>
      </c>
      <c r="E228" s="95">
        <v>2011</v>
      </c>
      <c r="F228" s="131" t="s">
        <v>176</v>
      </c>
      <c r="G228" s="95">
        <v>985.67</v>
      </c>
      <c r="H228" s="95">
        <v>1.2</v>
      </c>
      <c r="I228" s="116">
        <v>9.3240000000000003E-2</v>
      </c>
      <c r="J228" s="116">
        <v>126.95</v>
      </c>
      <c r="K228" s="116"/>
      <c r="L228" s="116"/>
      <c r="M228" s="116">
        <v>0.12540000000000001</v>
      </c>
      <c r="N228" s="116"/>
      <c r="O228" s="116"/>
      <c r="P228" s="95"/>
    </row>
    <row r="229" spans="1:16" ht="86.65" customHeight="1">
      <c r="A229" s="95">
        <v>3</v>
      </c>
      <c r="B229" s="81" t="s">
        <v>178</v>
      </c>
      <c r="C229" s="81" t="s">
        <v>177</v>
      </c>
      <c r="D229" s="95">
        <v>2011</v>
      </c>
      <c r="E229" s="95">
        <v>2011</v>
      </c>
      <c r="F229" s="131" t="s">
        <v>176</v>
      </c>
      <c r="G229" s="95">
        <v>990.149</v>
      </c>
      <c r="H229" s="95">
        <v>1.2</v>
      </c>
      <c r="I229" s="116">
        <v>5.9470000000000002E-2</v>
      </c>
      <c r="J229" s="116">
        <v>133.16999999999999</v>
      </c>
      <c r="K229" s="116">
        <v>3.304E-2</v>
      </c>
      <c r="L229" s="116"/>
      <c r="M229" s="116"/>
      <c r="N229" s="116"/>
      <c r="O229" s="116"/>
      <c r="P229" s="95"/>
    </row>
    <row r="230" spans="1:16" ht="76.5">
      <c r="A230" s="95">
        <v>4</v>
      </c>
      <c r="B230" s="81" t="s">
        <v>533</v>
      </c>
      <c r="C230" s="81" t="s">
        <v>175</v>
      </c>
      <c r="D230" s="95">
        <v>2011</v>
      </c>
      <c r="E230" s="95">
        <v>2013</v>
      </c>
      <c r="F230" s="95">
        <v>3</v>
      </c>
      <c r="G230" s="95">
        <v>1500</v>
      </c>
      <c r="H230" s="95">
        <v>1.2</v>
      </c>
      <c r="I230" s="116">
        <v>4.5900000000000003E-2</v>
      </c>
      <c r="J230" s="116">
        <v>120.819</v>
      </c>
      <c r="K230" s="116"/>
      <c r="L230" s="116"/>
      <c r="M230" s="116"/>
      <c r="N230" s="116"/>
      <c r="O230" s="116">
        <v>0.255</v>
      </c>
      <c r="P230" s="95"/>
    </row>
    <row r="231" spans="1:16" ht="78.95" customHeight="1">
      <c r="A231" s="95">
        <v>5</v>
      </c>
      <c r="B231" s="81" t="s">
        <v>468</v>
      </c>
      <c r="C231" s="81" t="s">
        <v>174</v>
      </c>
      <c r="D231" s="95">
        <v>2011</v>
      </c>
      <c r="E231" s="95">
        <v>2011</v>
      </c>
      <c r="F231" s="95"/>
      <c r="G231" s="95">
        <v>238.69</v>
      </c>
      <c r="H231" s="95">
        <v>1.2</v>
      </c>
      <c r="I231" s="116">
        <v>7.1999999999999998E-3</v>
      </c>
      <c r="J231" s="116">
        <v>7.68</v>
      </c>
      <c r="K231" s="116"/>
      <c r="L231" s="116"/>
      <c r="M231" s="116">
        <v>9.5999999999999992E-3</v>
      </c>
      <c r="N231" s="116"/>
      <c r="O231" s="116"/>
      <c r="P231" s="95"/>
    </row>
    <row r="232" spans="1:16" ht="38.25">
      <c r="A232" s="95">
        <v>7</v>
      </c>
      <c r="B232" s="81" t="s">
        <v>173</v>
      </c>
      <c r="C232" s="81" t="s">
        <v>172</v>
      </c>
      <c r="D232" s="95">
        <v>2011</v>
      </c>
      <c r="E232" s="95">
        <v>2012</v>
      </c>
      <c r="F232" s="95"/>
      <c r="G232" s="95">
        <v>600</v>
      </c>
      <c r="H232" s="95">
        <v>1.2</v>
      </c>
      <c r="I232" s="116">
        <v>4.9500000000000002E-2</v>
      </c>
      <c r="J232" s="116">
        <v>52.8</v>
      </c>
      <c r="K232" s="116"/>
      <c r="L232" s="116"/>
      <c r="M232" s="116">
        <v>6.6000000000000003E-2</v>
      </c>
      <c r="N232" s="116"/>
      <c r="O232" s="116"/>
      <c r="P232" s="95"/>
    </row>
    <row r="233" spans="1:16" ht="37.700000000000003" customHeight="1">
      <c r="A233" s="95">
        <v>8</v>
      </c>
      <c r="B233" s="81" t="s">
        <v>171</v>
      </c>
      <c r="C233" s="81" t="s">
        <v>170</v>
      </c>
      <c r="D233" s="95">
        <v>2011</v>
      </c>
      <c r="E233" s="95">
        <v>2011</v>
      </c>
      <c r="F233" s="95"/>
      <c r="G233" s="95">
        <v>300</v>
      </c>
      <c r="H233" s="95">
        <v>1.2</v>
      </c>
      <c r="I233" s="116">
        <v>3.3300000000000003E-2</v>
      </c>
      <c r="J233" s="116">
        <v>35.520000000000003</v>
      </c>
      <c r="K233" s="116"/>
      <c r="L233" s="116"/>
      <c r="M233" s="116">
        <v>4.4400000000000002E-2</v>
      </c>
      <c r="N233" s="116"/>
      <c r="O233" s="116"/>
      <c r="P233" s="95"/>
    </row>
    <row r="234" spans="1:16" ht="77.099999999999994" customHeight="1">
      <c r="A234" s="95">
        <v>10</v>
      </c>
      <c r="B234" s="81" t="s">
        <v>169</v>
      </c>
      <c r="C234" s="81" t="s">
        <v>168</v>
      </c>
      <c r="D234" s="95">
        <v>2011</v>
      </c>
      <c r="E234" s="95">
        <v>2011</v>
      </c>
      <c r="F234" s="130">
        <v>6</v>
      </c>
      <c r="G234" s="95">
        <v>202.357</v>
      </c>
      <c r="H234" s="95">
        <v>1.2</v>
      </c>
      <c r="I234" s="116">
        <v>5.0629999999999998E-3</v>
      </c>
      <c r="J234" s="116">
        <v>14.63</v>
      </c>
      <c r="K234" s="114"/>
      <c r="L234" s="116"/>
      <c r="M234" s="116">
        <v>1.8100000000000002E-2</v>
      </c>
      <c r="N234" s="116"/>
      <c r="O234" s="116"/>
      <c r="P234" s="95"/>
    </row>
    <row r="235" spans="1:16" s="118" customFormat="1" ht="37.700000000000003" customHeight="1">
      <c r="A235" s="81">
        <v>12</v>
      </c>
      <c r="B235" s="81" t="s">
        <v>167</v>
      </c>
      <c r="C235" s="81" t="s">
        <v>87</v>
      </c>
      <c r="D235" s="81">
        <v>2012</v>
      </c>
      <c r="E235" s="81">
        <v>2012</v>
      </c>
      <c r="F235" s="81"/>
      <c r="G235" s="81">
        <v>650</v>
      </c>
      <c r="H235" s="81" t="s">
        <v>79</v>
      </c>
      <c r="I235" s="114">
        <v>3.9600000000000003E-2</v>
      </c>
      <c r="J235" s="114">
        <v>42.24</v>
      </c>
      <c r="K235" s="114"/>
      <c r="L235" s="114"/>
      <c r="M235" s="114">
        <v>5.2800000000000007E-2</v>
      </c>
      <c r="N235" s="129"/>
      <c r="O235" s="121"/>
      <c r="P235" s="119"/>
    </row>
    <row r="236" spans="1:16" s="118" customFormat="1" ht="63.4" customHeight="1">
      <c r="A236" s="81">
        <v>13</v>
      </c>
      <c r="B236" s="81" t="s">
        <v>166</v>
      </c>
      <c r="C236" s="81" t="s">
        <v>165</v>
      </c>
      <c r="D236" s="81">
        <v>2012</v>
      </c>
      <c r="E236" s="81">
        <v>2012</v>
      </c>
      <c r="F236" s="81"/>
      <c r="G236" s="81">
        <v>200</v>
      </c>
      <c r="H236" s="81" t="s">
        <v>79</v>
      </c>
      <c r="I236" s="114">
        <v>1.2000000000000001E-3</v>
      </c>
      <c r="J236" s="114">
        <v>1.28</v>
      </c>
      <c r="K236" s="114"/>
      <c r="L236" s="114"/>
      <c r="M236" s="114">
        <v>1.6000000000000001E-3</v>
      </c>
      <c r="N236" s="129"/>
      <c r="O236" s="121"/>
      <c r="P236" s="119"/>
    </row>
    <row r="237" spans="1:16" s="118" customFormat="1" ht="60.95" customHeight="1">
      <c r="A237" s="81">
        <v>14</v>
      </c>
      <c r="B237" s="81" t="s">
        <v>164</v>
      </c>
      <c r="C237" s="81" t="s">
        <v>163</v>
      </c>
      <c r="D237" s="81">
        <v>2012</v>
      </c>
      <c r="E237" s="81">
        <v>2012</v>
      </c>
      <c r="F237" s="81"/>
      <c r="G237" s="81">
        <v>200</v>
      </c>
      <c r="H237" s="81" t="s">
        <v>79</v>
      </c>
      <c r="I237" s="114">
        <v>1.3500000000000001E-3</v>
      </c>
      <c r="J237" s="114">
        <v>1.44</v>
      </c>
      <c r="K237" s="114"/>
      <c r="L237" s="114"/>
      <c r="M237" s="114">
        <v>1.8E-3</v>
      </c>
      <c r="N237" s="129"/>
      <c r="O237" s="121"/>
      <c r="P237" s="119"/>
    </row>
    <row r="238" spans="1:16" s="118" customFormat="1" ht="63.4" customHeight="1">
      <c r="A238" s="81">
        <v>16</v>
      </c>
      <c r="B238" s="81" t="s">
        <v>162</v>
      </c>
      <c r="C238" s="81" t="s">
        <v>100</v>
      </c>
      <c r="D238" s="81">
        <v>2012</v>
      </c>
      <c r="E238" s="81">
        <v>2012</v>
      </c>
      <c r="F238" s="81"/>
      <c r="G238" s="81">
        <v>200</v>
      </c>
      <c r="H238" s="81" t="s">
        <v>79</v>
      </c>
      <c r="I238" s="114">
        <v>1.65E-3</v>
      </c>
      <c r="J238" s="114">
        <v>1.76</v>
      </c>
      <c r="K238" s="114"/>
      <c r="L238" s="114"/>
      <c r="M238" s="114">
        <v>2.2000000000000001E-3</v>
      </c>
      <c r="N238" s="129"/>
      <c r="O238" s="121"/>
      <c r="P238" s="119"/>
    </row>
    <row r="239" spans="1:16" s="118" customFormat="1" ht="65.099999999999994" customHeight="1">
      <c r="A239" s="81">
        <v>17</v>
      </c>
      <c r="B239" s="81" t="s">
        <v>161</v>
      </c>
      <c r="C239" s="81" t="s">
        <v>94</v>
      </c>
      <c r="D239" s="81">
        <v>2012</v>
      </c>
      <c r="E239" s="81">
        <v>2012</v>
      </c>
      <c r="F239" s="81"/>
      <c r="G239" s="81">
        <v>200</v>
      </c>
      <c r="H239" s="81" t="s">
        <v>79</v>
      </c>
      <c r="I239" s="114">
        <v>1.8000000000000002E-3</v>
      </c>
      <c r="J239" s="114">
        <v>1.92</v>
      </c>
      <c r="K239" s="114"/>
      <c r="L239" s="114"/>
      <c r="M239" s="114">
        <v>2.4000000000000002E-3</v>
      </c>
      <c r="N239" s="129"/>
      <c r="O239" s="121"/>
      <c r="P239" s="119"/>
    </row>
    <row r="240" spans="1:16" s="118" customFormat="1" ht="63.75">
      <c r="A240" s="81">
        <v>18</v>
      </c>
      <c r="B240" s="81" t="s">
        <v>160</v>
      </c>
      <c r="C240" s="81" t="s">
        <v>159</v>
      </c>
      <c r="D240" s="81">
        <v>2013</v>
      </c>
      <c r="E240" s="81">
        <v>2013</v>
      </c>
      <c r="F240" s="81"/>
      <c r="G240" s="81">
        <v>600</v>
      </c>
      <c r="H240" s="81" t="s">
        <v>79</v>
      </c>
      <c r="I240" s="114">
        <v>9.6000000000000009E-3</v>
      </c>
      <c r="J240" s="114">
        <v>10.24</v>
      </c>
      <c r="K240" s="114"/>
      <c r="L240" s="114"/>
      <c r="M240" s="114">
        <v>1.2800000000000001E-2</v>
      </c>
      <c r="N240" s="129"/>
      <c r="O240" s="121"/>
      <c r="P240" s="119"/>
    </row>
    <row r="241" spans="1:16" s="118" customFormat="1" ht="57.4" customHeight="1">
      <c r="A241" s="81">
        <v>19</v>
      </c>
      <c r="B241" s="81" t="s">
        <v>158</v>
      </c>
      <c r="C241" s="81" t="s">
        <v>157</v>
      </c>
      <c r="D241" s="81">
        <v>2013</v>
      </c>
      <c r="E241" s="81">
        <v>2014</v>
      </c>
      <c r="F241" s="81"/>
      <c r="G241" s="81">
        <v>200</v>
      </c>
      <c r="H241" s="81" t="s">
        <v>79</v>
      </c>
      <c r="I241" s="114">
        <v>1.5E-3</v>
      </c>
      <c r="J241" s="114">
        <v>1.6</v>
      </c>
      <c r="K241" s="114"/>
      <c r="L241" s="114"/>
      <c r="M241" s="114">
        <v>2E-3</v>
      </c>
      <c r="N241" s="129"/>
      <c r="O241" s="121"/>
      <c r="P241" s="119"/>
    </row>
    <row r="242" spans="1:16" s="118" customFormat="1" ht="51">
      <c r="A242" s="81">
        <v>20</v>
      </c>
      <c r="B242" s="81" t="s">
        <v>156</v>
      </c>
      <c r="C242" s="81" t="s">
        <v>155</v>
      </c>
      <c r="D242" s="81">
        <v>2013</v>
      </c>
      <c r="E242" s="81">
        <v>2013</v>
      </c>
      <c r="F242" s="81"/>
      <c r="G242" s="81">
        <v>200</v>
      </c>
      <c r="H242" s="81" t="s">
        <v>79</v>
      </c>
      <c r="I242" s="114">
        <v>1.3200000000000002E-3</v>
      </c>
      <c r="J242" s="114">
        <v>1.4080000000000001</v>
      </c>
      <c r="K242" s="114"/>
      <c r="L242" s="114"/>
      <c r="M242" s="114">
        <v>1.7600000000000003E-3</v>
      </c>
      <c r="N242" s="129"/>
      <c r="O242" s="121"/>
      <c r="P242" s="119"/>
    </row>
    <row r="243" spans="1:16" s="118" customFormat="1" ht="42" customHeight="1">
      <c r="A243" s="81">
        <v>21</v>
      </c>
      <c r="B243" s="232" t="s">
        <v>396</v>
      </c>
      <c r="C243" s="138" t="s">
        <v>172</v>
      </c>
      <c r="D243" s="81">
        <v>2014</v>
      </c>
      <c r="E243" s="81">
        <v>2015</v>
      </c>
      <c r="F243" s="24">
        <v>13.2</v>
      </c>
      <c r="G243" s="138">
        <v>1679.2</v>
      </c>
      <c r="H243" s="81">
        <v>1</v>
      </c>
      <c r="I243" s="138">
        <v>4.9099999999999998E-2</v>
      </c>
      <c r="J243" s="24">
        <v>126.60899999999999</v>
      </c>
      <c r="K243" s="114"/>
      <c r="L243" s="114"/>
      <c r="M243" s="24">
        <v>6.6000000000000003E-2</v>
      </c>
      <c r="N243" s="129"/>
      <c r="O243" s="121"/>
      <c r="P243" s="119"/>
    </row>
    <row r="244" spans="1:16" s="118" customFormat="1" ht="40.5" customHeight="1">
      <c r="A244" s="81">
        <v>22</v>
      </c>
      <c r="B244" s="243"/>
      <c r="C244" s="138" t="s">
        <v>407</v>
      </c>
      <c r="D244" s="81">
        <v>2014</v>
      </c>
      <c r="E244" s="81">
        <v>2015</v>
      </c>
      <c r="F244" s="24">
        <v>14.2</v>
      </c>
      <c r="G244" s="138">
        <v>2192.8780000000002</v>
      </c>
      <c r="H244" s="81">
        <v>1</v>
      </c>
      <c r="I244" s="138">
        <v>6.157E-2</v>
      </c>
      <c r="J244" s="24">
        <v>192.89400000000001</v>
      </c>
      <c r="K244" s="114"/>
      <c r="L244" s="114"/>
      <c r="M244" s="24">
        <v>2.5000000000000001E-2</v>
      </c>
      <c r="N244" s="129"/>
      <c r="O244" s="121"/>
      <c r="P244" s="119"/>
    </row>
    <row r="245" spans="1:16" s="118" customFormat="1" ht="42" customHeight="1">
      <c r="A245" s="81">
        <v>23</v>
      </c>
      <c r="B245" s="233"/>
      <c r="C245" s="138" t="s">
        <v>408</v>
      </c>
      <c r="D245" s="81">
        <v>2014</v>
      </c>
      <c r="E245" s="81">
        <v>2015</v>
      </c>
      <c r="F245" s="24">
        <v>12.7</v>
      </c>
      <c r="G245" s="138">
        <v>2449.7179999999998</v>
      </c>
      <c r="H245" s="81">
        <v>1</v>
      </c>
      <c r="I245" s="138">
        <v>8.2919999999999994E-2</v>
      </c>
      <c r="J245" s="24">
        <v>192.89400000000001</v>
      </c>
      <c r="K245" s="114"/>
      <c r="L245" s="114"/>
      <c r="M245" s="24">
        <v>0.15</v>
      </c>
      <c r="N245" s="129"/>
      <c r="O245" s="121"/>
      <c r="P245" s="119"/>
    </row>
    <row r="246" spans="1:16">
      <c r="A246" s="95"/>
      <c r="B246" s="78" t="s">
        <v>439</v>
      </c>
      <c r="C246" s="95"/>
      <c r="D246" s="95"/>
      <c r="E246" s="95"/>
      <c r="F246" s="95"/>
      <c r="G246" s="77">
        <f>SUM(G227:G245)</f>
        <v>14188.662</v>
      </c>
      <c r="H246" s="77"/>
      <c r="I246" s="91">
        <f>SUM(I227:I245)</f>
        <v>0.59046299999999996</v>
      </c>
      <c r="J246" s="91">
        <f>SUM(J227:J245)</f>
        <v>1184.9850000000001</v>
      </c>
      <c r="K246" s="91">
        <f t="shared" ref="K246:P246" si="1">SUM(K227:K242)</f>
        <v>3.304E-2</v>
      </c>
      <c r="L246" s="91">
        <f t="shared" si="1"/>
        <v>0</v>
      </c>
      <c r="M246" s="91">
        <f>SUM(M227:M245)</f>
        <v>0.58186000000000004</v>
      </c>
      <c r="N246" s="91">
        <f t="shared" si="1"/>
        <v>0</v>
      </c>
      <c r="O246" s="91">
        <f t="shared" si="1"/>
        <v>0.50600000000000001</v>
      </c>
      <c r="P246" s="77">
        <f t="shared" si="1"/>
        <v>0</v>
      </c>
    </row>
    <row r="247" spans="1:16">
      <c r="A247" s="95"/>
      <c r="B247" s="234" t="s">
        <v>154</v>
      </c>
      <c r="C247" s="234"/>
      <c r="D247" s="234"/>
      <c r="E247" s="234"/>
      <c r="F247" s="234"/>
      <c r="G247" s="234"/>
      <c r="H247" s="234"/>
      <c r="I247" s="234"/>
      <c r="J247" s="234"/>
      <c r="K247" s="234"/>
      <c r="L247" s="234"/>
      <c r="M247" s="234"/>
      <c r="N247" s="234"/>
      <c r="O247" s="234"/>
      <c r="P247" s="234"/>
    </row>
    <row r="248" spans="1:16" ht="51">
      <c r="A248" s="95">
        <v>1</v>
      </c>
      <c r="B248" s="67" t="s">
        <v>153</v>
      </c>
      <c r="C248" s="81" t="s">
        <v>152</v>
      </c>
      <c r="D248" s="95">
        <v>2011</v>
      </c>
      <c r="E248" s="95">
        <v>2011</v>
      </c>
      <c r="F248" s="78"/>
      <c r="G248" s="127">
        <v>600</v>
      </c>
      <c r="H248" s="81">
        <v>1.2</v>
      </c>
      <c r="I248" s="126">
        <v>3.2799999999999999E-3</v>
      </c>
      <c r="J248" s="126">
        <v>3.4986666666666668</v>
      </c>
      <c r="K248" s="78"/>
      <c r="L248" s="78"/>
      <c r="M248" s="114">
        <v>4.4000000000000003E-3</v>
      </c>
      <c r="N248" s="78"/>
      <c r="O248" s="78"/>
      <c r="P248" s="78"/>
    </row>
    <row r="249" spans="1:16" ht="57.4" customHeight="1">
      <c r="A249" s="95">
        <v>2</v>
      </c>
      <c r="B249" s="67" t="s">
        <v>151</v>
      </c>
      <c r="C249" s="81" t="s">
        <v>150</v>
      </c>
      <c r="D249" s="95">
        <v>2011</v>
      </c>
      <c r="E249" s="95">
        <v>2011</v>
      </c>
      <c r="F249" s="78"/>
      <c r="G249" s="127">
        <v>150</v>
      </c>
      <c r="H249" s="81">
        <v>1.2</v>
      </c>
      <c r="I249" s="126">
        <v>4.1990399999999997E-2</v>
      </c>
      <c r="J249" s="126">
        <v>89.971430400000003</v>
      </c>
      <c r="K249" s="78"/>
      <c r="L249" s="78"/>
      <c r="M249" s="78"/>
      <c r="N249" s="114">
        <v>0.11663999999999999</v>
      </c>
      <c r="O249" s="78"/>
      <c r="P249" s="78"/>
    </row>
    <row r="250" spans="1:16" ht="51">
      <c r="A250" s="95">
        <v>3</v>
      </c>
      <c r="B250" s="67" t="s">
        <v>149</v>
      </c>
      <c r="C250" s="81" t="s">
        <v>148</v>
      </c>
      <c r="D250" s="95">
        <v>2011</v>
      </c>
      <c r="E250" s="95">
        <v>2011</v>
      </c>
      <c r="F250" s="81"/>
      <c r="G250" s="127">
        <v>600</v>
      </c>
      <c r="H250" s="81">
        <v>1.2</v>
      </c>
      <c r="I250" s="126">
        <v>9.0000000000000011E-3</v>
      </c>
      <c r="J250" s="126">
        <v>9.6</v>
      </c>
      <c r="K250" s="81"/>
      <c r="L250" s="81"/>
      <c r="M250" s="103">
        <v>1.2E-2</v>
      </c>
      <c r="N250" s="81"/>
      <c r="O250" s="81"/>
      <c r="P250" s="81"/>
    </row>
    <row r="251" spans="1:16" s="118" customFormat="1" ht="60.95" customHeight="1">
      <c r="A251" s="95">
        <v>4</v>
      </c>
      <c r="B251" s="81" t="s">
        <v>147</v>
      </c>
      <c r="C251" s="128" t="s">
        <v>146</v>
      </c>
      <c r="D251" s="81">
        <v>2011</v>
      </c>
      <c r="E251" s="81">
        <v>2011</v>
      </c>
      <c r="F251" s="80"/>
      <c r="G251" s="128">
        <v>130</v>
      </c>
      <c r="H251" s="81" t="s">
        <v>79</v>
      </c>
      <c r="I251" s="114">
        <v>5.6249999999999998E-3</v>
      </c>
      <c r="J251" s="128">
        <v>6</v>
      </c>
      <c r="K251" s="103"/>
      <c r="L251" s="78"/>
      <c r="M251" s="114">
        <v>7.4999999999999997E-3</v>
      </c>
      <c r="N251" s="81"/>
      <c r="O251" s="93"/>
      <c r="P251" s="78"/>
    </row>
    <row r="252" spans="1:16" s="118" customFormat="1" ht="59.1" customHeight="1">
      <c r="A252" s="95">
        <v>5</v>
      </c>
      <c r="B252" s="81" t="s">
        <v>145</v>
      </c>
      <c r="C252" s="123" t="s">
        <v>96</v>
      </c>
      <c r="D252" s="81">
        <v>2011</v>
      </c>
      <c r="E252" s="81">
        <v>2012</v>
      </c>
      <c r="F252" s="80"/>
      <c r="G252" s="123">
        <v>400</v>
      </c>
      <c r="H252" s="81" t="s">
        <v>79</v>
      </c>
      <c r="I252" s="114">
        <v>5.28E-3</v>
      </c>
      <c r="J252" s="114">
        <v>5.6319999999999997</v>
      </c>
      <c r="K252" s="114"/>
      <c r="L252" s="96"/>
      <c r="M252" s="114">
        <v>7.0399999999999994E-3</v>
      </c>
      <c r="N252" s="114"/>
      <c r="O252" s="121"/>
      <c r="P252" s="78"/>
    </row>
    <row r="253" spans="1:16" s="118" customFormat="1" ht="51">
      <c r="A253" s="95">
        <v>6</v>
      </c>
      <c r="B253" s="81" t="s">
        <v>116</v>
      </c>
      <c r="C253" s="123" t="s">
        <v>98</v>
      </c>
      <c r="D253" s="81">
        <v>2011</v>
      </c>
      <c r="E253" s="81">
        <v>2012</v>
      </c>
      <c r="F253" s="80"/>
      <c r="G253" s="123">
        <v>180</v>
      </c>
      <c r="H253" s="99" t="s">
        <v>84</v>
      </c>
      <c r="I253" s="116">
        <v>5.0396014399999994E-3</v>
      </c>
      <c r="J253" s="114">
        <v>11.282624948</v>
      </c>
      <c r="K253" s="114">
        <v>4.344484E-3</v>
      </c>
      <c r="L253" s="114"/>
      <c r="M253" s="96"/>
      <c r="N253" s="96"/>
      <c r="O253" s="121"/>
      <c r="P253" s="78"/>
    </row>
    <row r="254" spans="1:16">
      <c r="A254" s="95"/>
      <c r="B254" s="78" t="s">
        <v>439</v>
      </c>
      <c r="C254" s="81"/>
      <c r="D254" s="81"/>
      <c r="E254" s="81"/>
      <c r="F254" s="81"/>
      <c r="G254" s="96">
        <f t="shared" ref="G254:N254" si="2">SUM(G248:G253)</f>
        <v>2060</v>
      </c>
      <c r="H254" s="96">
        <f t="shared" si="2"/>
        <v>3.5999999999999996</v>
      </c>
      <c r="I254" s="96">
        <f t="shared" si="2"/>
        <v>7.0215001439999994E-2</v>
      </c>
      <c r="J254" s="96">
        <f t="shared" si="2"/>
        <v>125.98472201466667</v>
      </c>
      <c r="K254" s="96">
        <f t="shared" si="2"/>
        <v>4.344484E-3</v>
      </c>
      <c r="L254" s="96">
        <f t="shared" si="2"/>
        <v>0</v>
      </c>
      <c r="M254" s="96">
        <f t="shared" si="2"/>
        <v>3.0940000000000002E-2</v>
      </c>
      <c r="N254" s="96">
        <f t="shared" si="2"/>
        <v>0.11663999999999999</v>
      </c>
      <c r="O254" s="96"/>
      <c r="P254" s="96"/>
    </row>
    <row r="255" spans="1:16">
      <c r="A255" s="234" t="s">
        <v>115</v>
      </c>
      <c r="B255" s="234"/>
      <c r="C255" s="234"/>
      <c r="D255" s="234"/>
      <c r="E255" s="234"/>
      <c r="F255" s="234"/>
      <c r="G255" s="234"/>
      <c r="H255" s="234"/>
      <c r="I255" s="234"/>
      <c r="J255" s="234"/>
      <c r="K255" s="234"/>
      <c r="L255" s="234"/>
      <c r="M255" s="234"/>
      <c r="N255" s="234"/>
      <c r="O255" s="234"/>
      <c r="P255" s="234"/>
    </row>
    <row r="256" spans="1:16" ht="65.099999999999994" customHeight="1">
      <c r="A256" s="81">
        <v>1</v>
      </c>
      <c r="B256" s="67" t="s">
        <v>114</v>
      </c>
      <c r="C256" s="81" t="s">
        <v>113</v>
      </c>
      <c r="D256" s="81">
        <v>2011</v>
      </c>
      <c r="E256" s="81">
        <v>2011</v>
      </c>
      <c r="F256" s="67"/>
      <c r="G256" s="127">
        <v>85</v>
      </c>
      <c r="H256" s="81">
        <v>1.2</v>
      </c>
      <c r="I256" s="126">
        <v>1E-3</v>
      </c>
      <c r="J256" s="126">
        <v>0.96</v>
      </c>
      <c r="K256" s="81"/>
      <c r="L256" s="81"/>
      <c r="M256" s="114">
        <v>1.1999999999999999E-3</v>
      </c>
      <c r="N256" s="81"/>
      <c r="O256" s="81"/>
      <c r="P256" s="81"/>
    </row>
    <row r="257" spans="1:16" s="118" customFormat="1" ht="63.75">
      <c r="A257" s="81">
        <v>2</v>
      </c>
      <c r="B257" s="81" t="s">
        <v>112</v>
      </c>
      <c r="C257" s="123" t="s">
        <v>80</v>
      </c>
      <c r="D257" s="81">
        <v>2011</v>
      </c>
      <c r="E257" s="81">
        <v>2011</v>
      </c>
      <c r="F257" s="124"/>
      <c r="G257" s="123">
        <v>90</v>
      </c>
      <c r="H257" s="81" t="s">
        <v>79</v>
      </c>
      <c r="I257" s="114">
        <v>3.712E-3</v>
      </c>
      <c r="J257" s="103">
        <v>6.08</v>
      </c>
      <c r="K257" s="114">
        <v>3.2000000000000002E-3</v>
      </c>
      <c r="L257" s="119"/>
      <c r="M257" s="119"/>
      <c r="N257" s="125"/>
      <c r="O257" s="93"/>
      <c r="P257" s="92"/>
    </row>
    <row r="258" spans="1:16" s="118" customFormat="1" ht="150" customHeight="1">
      <c r="A258" s="81">
        <v>3</v>
      </c>
      <c r="B258" s="81" t="s">
        <v>111</v>
      </c>
      <c r="C258" s="123" t="s">
        <v>110</v>
      </c>
      <c r="D258" s="81">
        <v>2011</v>
      </c>
      <c r="E258" s="81">
        <v>2011</v>
      </c>
      <c r="F258" s="124"/>
      <c r="G258" s="123">
        <v>295</v>
      </c>
      <c r="H258" s="81" t="s">
        <v>79</v>
      </c>
      <c r="I258" s="114">
        <v>9.3959999999999981E-3</v>
      </c>
      <c r="J258" s="103">
        <v>8.9499999999999993</v>
      </c>
      <c r="K258" s="114">
        <v>8.0000000000000002E-3</v>
      </c>
      <c r="L258" s="119"/>
      <c r="M258" s="119"/>
      <c r="N258" s="125"/>
      <c r="O258" s="93"/>
      <c r="P258" s="92"/>
    </row>
    <row r="259" spans="1:16" s="118" customFormat="1" ht="114.75">
      <c r="A259" s="81">
        <v>4</v>
      </c>
      <c r="B259" s="124" t="s">
        <v>109</v>
      </c>
      <c r="C259" s="123" t="s">
        <v>102</v>
      </c>
      <c r="D259" s="81">
        <v>2011</v>
      </c>
      <c r="E259" s="81">
        <v>2011</v>
      </c>
      <c r="F259" s="124"/>
      <c r="G259" s="123">
        <v>261</v>
      </c>
      <c r="H259" s="81" t="s">
        <v>79</v>
      </c>
      <c r="I259" s="119">
        <v>6.3360000000000005E-3</v>
      </c>
      <c r="J259" s="103">
        <v>8.09</v>
      </c>
      <c r="K259" s="119"/>
      <c r="L259" s="119"/>
      <c r="M259" s="119"/>
      <c r="N259" s="119"/>
      <c r="O259" s="121">
        <v>3.5200000000000002E-2</v>
      </c>
      <c r="P259" s="92"/>
    </row>
    <row r="260" spans="1:16" s="118" customFormat="1" ht="63.75">
      <c r="A260" s="81">
        <v>5</v>
      </c>
      <c r="B260" s="124" t="s">
        <v>108</v>
      </c>
      <c r="C260" s="123" t="s">
        <v>80</v>
      </c>
      <c r="D260" s="81">
        <v>2011</v>
      </c>
      <c r="E260" s="81">
        <v>2011</v>
      </c>
      <c r="F260" s="124"/>
      <c r="G260" s="123">
        <v>100</v>
      </c>
      <c r="H260" s="81" t="s">
        <v>79</v>
      </c>
      <c r="I260" s="114">
        <v>4.5180000000000003E-3</v>
      </c>
      <c r="J260" s="114">
        <v>11.9131</v>
      </c>
      <c r="K260" s="114"/>
      <c r="L260" s="114"/>
      <c r="M260" s="114"/>
      <c r="N260" s="114"/>
      <c r="O260" s="121">
        <v>2.5100000000000001E-2</v>
      </c>
      <c r="P260" s="92"/>
    </row>
    <row r="261" spans="1:16" s="118" customFormat="1" ht="89.25">
      <c r="A261" s="81">
        <v>6</v>
      </c>
      <c r="B261" s="124" t="s">
        <v>107</v>
      </c>
      <c r="C261" s="123" t="s">
        <v>106</v>
      </c>
      <c r="D261" s="81">
        <v>2011</v>
      </c>
      <c r="E261" s="81">
        <v>2011</v>
      </c>
      <c r="F261" s="124"/>
      <c r="G261" s="123">
        <v>90</v>
      </c>
      <c r="H261" s="81" t="s">
        <v>79</v>
      </c>
      <c r="I261" s="114">
        <v>1.5E-3</v>
      </c>
      <c r="J261" s="114">
        <v>1.42</v>
      </c>
      <c r="K261" s="114"/>
      <c r="L261" s="114"/>
      <c r="M261" s="114">
        <v>2E-3</v>
      </c>
      <c r="N261" s="122"/>
      <c r="O261" s="121"/>
      <c r="P261" s="92"/>
    </row>
    <row r="262" spans="1:16" s="118" customFormat="1" ht="89.25">
      <c r="A262" s="81">
        <v>7</v>
      </c>
      <c r="B262" s="124" t="s">
        <v>105</v>
      </c>
      <c r="C262" s="123" t="s">
        <v>104</v>
      </c>
      <c r="D262" s="81">
        <v>2011</v>
      </c>
      <c r="E262" s="81">
        <v>2011</v>
      </c>
      <c r="F262" s="124"/>
      <c r="G262" s="123">
        <v>69</v>
      </c>
      <c r="H262" s="81" t="s">
        <v>79</v>
      </c>
      <c r="I262" s="114">
        <v>1.5E-3</v>
      </c>
      <c r="J262" s="114">
        <v>1.35</v>
      </c>
      <c r="K262" s="114"/>
      <c r="L262" s="114"/>
      <c r="M262" s="114">
        <v>2E-3</v>
      </c>
      <c r="N262" s="114"/>
      <c r="O262" s="121"/>
      <c r="P262" s="92"/>
    </row>
    <row r="263" spans="1:16" s="118" customFormat="1" ht="51">
      <c r="A263" s="81">
        <v>8</v>
      </c>
      <c r="B263" s="124" t="s">
        <v>103</v>
      </c>
      <c r="C263" s="123" t="s">
        <v>102</v>
      </c>
      <c r="D263" s="81">
        <v>2011</v>
      </c>
      <c r="E263" s="81">
        <v>2011</v>
      </c>
      <c r="F263" s="124"/>
      <c r="G263" s="123">
        <v>43</v>
      </c>
      <c r="H263" s="99" t="s">
        <v>84</v>
      </c>
      <c r="I263" s="114">
        <v>9.1799999999999998E-4</v>
      </c>
      <c r="J263" s="114">
        <v>2.4205900398406377</v>
      </c>
      <c r="K263" s="114"/>
      <c r="L263" s="114"/>
      <c r="M263" s="114"/>
      <c r="N263" s="114"/>
      <c r="O263" s="121">
        <v>5.1000000000000004E-3</v>
      </c>
      <c r="P263" s="92"/>
    </row>
    <row r="264" spans="1:16" s="118" customFormat="1" ht="51">
      <c r="A264" s="81">
        <v>9</v>
      </c>
      <c r="B264" s="124" t="s">
        <v>101</v>
      </c>
      <c r="C264" s="123" t="s">
        <v>100</v>
      </c>
      <c r="D264" s="81">
        <v>2011</v>
      </c>
      <c r="E264" s="81">
        <v>2011</v>
      </c>
      <c r="F264" s="124"/>
      <c r="G264" s="123">
        <v>9</v>
      </c>
      <c r="H264" s="99" t="s">
        <v>84</v>
      </c>
      <c r="I264" s="114">
        <v>2.2500000000000002E-4</v>
      </c>
      <c r="J264" s="114">
        <v>0.24</v>
      </c>
      <c r="K264" s="114"/>
      <c r="L264" s="114"/>
      <c r="M264" s="114">
        <v>3.0000000000000003E-4</v>
      </c>
      <c r="N264" s="122"/>
      <c r="O264" s="121"/>
      <c r="P264" s="92"/>
    </row>
    <row r="265" spans="1:16" s="118" customFormat="1" ht="51">
      <c r="A265" s="81">
        <v>10</v>
      </c>
      <c r="B265" s="124" t="s">
        <v>99</v>
      </c>
      <c r="C265" s="123" t="s">
        <v>98</v>
      </c>
      <c r="D265" s="81">
        <v>2011</v>
      </c>
      <c r="E265" s="81">
        <v>2011</v>
      </c>
      <c r="F265" s="124"/>
      <c r="G265" s="123">
        <v>47</v>
      </c>
      <c r="H265" s="99" t="s">
        <v>84</v>
      </c>
      <c r="I265" s="114">
        <v>6.0000000000000006E-4</v>
      </c>
      <c r="J265" s="114">
        <v>0.64</v>
      </c>
      <c r="K265" s="114"/>
      <c r="L265" s="114"/>
      <c r="M265" s="114">
        <v>8.0000000000000004E-4</v>
      </c>
      <c r="N265" s="122"/>
      <c r="O265" s="121"/>
      <c r="P265" s="92"/>
    </row>
    <row r="266" spans="1:16" s="118" customFormat="1" ht="45.4" customHeight="1">
      <c r="A266" s="81">
        <v>11</v>
      </c>
      <c r="B266" s="81" t="s">
        <v>97</v>
      </c>
      <c r="C266" s="123" t="s">
        <v>96</v>
      </c>
      <c r="D266" s="81">
        <v>2012</v>
      </c>
      <c r="E266" s="81">
        <v>2012</v>
      </c>
      <c r="F266" s="124"/>
      <c r="G266" s="123">
        <v>105</v>
      </c>
      <c r="H266" s="81" t="s">
        <v>79</v>
      </c>
      <c r="I266" s="114">
        <v>1.0500000000000002E-3</v>
      </c>
      <c r="J266" s="114">
        <v>1.1200000000000001</v>
      </c>
      <c r="K266" s="114"/>
      <c r="L266" s="114"/>
      <c r="M266" s="114">
        <v>1.4000000000000002E-3</v>
      </c>
      <c r="N266" s="122"/>
      <c r="O266" s="121"/>
      <c r="P266" s="92"/>
    </row>
    <row r="267" spans="1:16" s="118" customFormat="1" ht="45.4" customHeight="1">
      <c r="A267" s="81">
        <v>12</v>
      </c>
      <c r="B267" s="81" t="s">
        <v>95</v>
      </c>
      <c r="C267" s="123" t="s">
        <v>94</v>
      </c>
      <c r="D267" s="81">
        <v>2012</v>
      </c>
      <c r="E267" s="81">
        <v>2012</v>
      </c>
      <c r="F267" s="124"/>
      <c r="G267" s="123">
        <v>55</v>
      </c>
      <c r="H267" s="99" t="s">
        <v>84</v>
      </c>
      <c r="I267" s="114">
        <v>3.0000000000000003E-4</v>
      </c>
      <c r="J267" s="114">
        <v>0.32</v>
      </c>
      <c r="K267" s="114"/>
      <c r="L267" s="114"/>
      <c r="M267" s="114">
        <v>4.0000000000000002E-4</v>
      </c>
      <c r="N267" s="122"/>
      <c r="O267" s="121"/>
      <c r="P267" s="92"/>
    </row>
    <row r="268" spans="1:16" s="118" customFormat="1" ht="51">
      <c r="A268" s="81">
        <v>13</v>
      </c>
      <c r="B268" s="81" t="s">
        <v>93</v>
      </c>
      <c r="C268" s="123" t="s">
        <v>92</v>
      </c>
      <c r="D268" s="81">
        <v>2013</v>
      </c>
      <c r="E268" s="81">
        <v>2013</v>
      </c>
      <c r="F268" s="124"/>
      <c r="G268" s="123">
        <v>35</v>
      </c>
      <c r="H268" s="99" t="s">
        <v>84</v>
      </c>
      <c r="I268" s="114">
        <v>1.0500000000000002E-3</v>
      </c>
      <c r="J268" s="114">
        <v>1.1200000000000001</v>
      </c>
      <c r="K268" s="114"/>
      <c r="L268" s="114"/>
      <c r="M268" s="114">
        <v>1.4000000000000002E-3</v>
      </c>
      <c r="N268" s="122"/>
      <c r="O268" s="121"/>
      <c r="P268" s="92"/>
    </row>
    <row r="269" spans="1:16" s="118" customFormat="1" ht="63.75">
      <c r="A269" s="81">
        <v>14</v>
      </c>
      <c r="B269" s="81" t="s">
        <v>91</v>
      </c>
      <c r="C269" s="123" t="s">
        <v>90</v>
      </c>
      <c r="D269" s="81">
        <v>2013</v>
      </c>
      <c r="E269" s="81">
        <v>2013</v>
      </c>
      <c r="F269" s="124"/>
      <c r="G269" s="123">
        <v>75</v>
      </c>
      <c r="H269" s="81" t="s">
        <v>79</v>
      </c>
      <c r="I269" s="114">
        <v>3.0000000000000003E-4</v>
      </c>
      <c r="J269" s="114">
        <v>0.32</v>
      </c>
      <c r="K269" s="114"/>
      <c r="L269" s="114"/>
      <c r="M269" s="114">
        <v>4.0000000000000002E-4</v>
      </c>
      <c r="N269" s="122"/>
      <c r="O269" s="121"/>
      <c r="P269" s="92"/>
    </row>
    <row r="270" spans="1:16" s="118" customFormat="1" ht="47.1" customHeight="1">
      <c r="A270" s="81">
        <v>15</v>
      </c>
      <c r="B270" s="81" t="s">
        <v>89</v>
      </c>
      <c r="C270" s="123" t="s">
        <v>87</v>
      </c>
      <c r="D270" s="81">
        <v>2014</v>
      </c>
      <c r="E270" s="81">
        <v>2014</v>
      </c>
      <c r="F270" s="124"/>
      <c r="G270" s="123">
        <v>8</v>
      </c>
      <c r="H270" s="99" t="s">
        <v>84</v>
      </c>
      <c r="I270" s="114">
        <v>3.0000000000000003E-4</v>
      </c>
      <c r="J270" s="114">
        <v>0.32</v>
      </c>
      <c r="K270" s="114"/>
      <c r="L270" s="114"/>
      <c r="M270" s="114">
        <v>4.0000000000000002E-4</v>
      </c>
      <c r="N270" s="122"/>
      <c r="O270" s="121"/>
      <c r="P270" s="92"/>
    </row>
    <row r="271" spans="1:16" s="118" customFormat="1" ht="51">
      <c r="A271" s="81">
        <v>16</v>
      </c>
      <c r="B271" s="81" t="s">
        <v>86</v>
      </c>
      <c r="C271" s="123" t="s">
        <v>85</v>
      </c>
      <c r="D271" s="81">
        <v>2014</v>
      </c>
      <c r="E271" s="81">
        <v>2014</v>
      </c>
      <c r="F271" s="124"/>
      <c r="G271" s="123">
        <v>55</v>
      </c>
      <c r="H271" s="99" t="s">
        <v>84</v>
      </c>
      <c r="I271" s="114">
        <v>9.0000000000000008E-4</v>
      </c>
      <c r="J271" s="114">
        <v>0.96</v>
      </c>
      <c r="K271" s="114"/>
      <c r="L271" s="114"/>
      <c r="M271" s="114">
        <v>1.2000000000000001E-3</v>
      </c>
      <c r="N271" s="122"/>
      <c r="O271" s="121"/>
      <c r="P271" s="92"/>
    </row>
    <row r="272" spans="1:16">
      <c r="A272" s="95"/>
      <c r="B272" s="78" t="s">
        <v>439</v>
      </c>
      <c r="C272" s="81"/>
      <c r="D272" s="81"/>
      <c r="E272" s="81"/>
      <c r="F272" s="81"/>
      <c r="G272" s="96">
        <f>SUM(G256:G271)</f>
        <v>1422</v>
      </c>
      <c r="H272" s="78"/>
      <c r="I272" s="96">
        <f t="shared" ref="I272:P272" si="3">SUM(I256:I271)</f>
        <v>3.3605000000000003E-2</v>
      </c>
      <c r="J272" s="96">
        <f t="shared" si="3"/>
        <v>46.223690039840641</v>
      </c>
      <c r="K272" s="96">
        <f t="shared" si="3"/>
        <v>1.12E-2</v>
      </c>
      <c r="L272" s="96">
        <f t="shared" si="3"/>
        <v>0</v>
      </c>
      <c r="M272" s="96">
        <f t="shared" si="3"/>
        <v>1.1499999999999998E-2</v>
      </c>
      <c r="N272" s="96">
        <f t="shared" si="3"/>
        <v>0</v>
      </c>
      <c r="O272" s="96">
        <f t="shared" si="3"/>
        <v>6.5400000000000014E-2</v>
      </c>
      <c r="P272" s="96">
        <f t="shared" si="3"/>
        <v>0</v>
      </c>
    </row>
    <row r="273" spans="1:16" s="118" customFormat="1">
      <c r="A273" s="241" t="s">
        <v>83</v>
      </c>
      <c r="B273" s="241"/>
      <c r="C273" s="241"/>
      <c r="D273" s="241"/>
      <c r="E273" s="241"/>
      <c r="F273" s="241"/>
      <c r="G273" s="241"/>
      <c r="H273" s="241"/>
      <c r="I273" s="241"/>
      <c r="J273" s="241"/>
      <c r="K273" s="241"/>
      <c r="L273" s="241"/>
      <c r="M273" s="241"/>
      <c r="N273" s="241"/>
      <c r="O273" s="241"/>
      <c r="P273" s="241"/>
    </row>
    <row r="274" spans="1:16" s="118" customFormat="1" ht="106.35" customHeight="1">
      <c r="A274" s="81">
        <v>1</v>
      </c>
      <c r="B274" s="81" t="s">
        <v>82</v>
      </c>
      <c r="C274" s="81" t="s">
        <v>80</v>
      </c>
      <c r="D274" s="81">
        <v>2011</v>
      </c>
      <c r="E274" s="81">
        <v>2014</v>
      </c>
      <c r="F274" s="81">
        <v>3</v>
      </c>
      <c r="G274" s="120">
        <v>1800</v>
      </c>
      <c r="H274" s="81" t="s">
        <v>79</v>
      </c>
      <c r="I274" s="114">
        <f>K274*1.16</f>
        <v>5.5395234146341447E-2</v>
      </c>
      <c r="J274" s="114">
        <f>K274*2597</f>
        <v>124.01846817073168</v>
      </c>
      <c r="K274" s="114">
        <f>0.696*45.01/0.164*0.25/1000</f>
        <v>4.7754512195121938E-2</v>
      </c>
      <c r="L274" s="114"/>
      <c r="M274" s="119"/>
      <c r="N274" s="119"/>
      <c r="O274" s="119"/>
      <c r="P274" s="119"/>
    </row>
    <row r="275" spans="1:16" s="118" customFormat="1" ht="92.65" customHeight="1">
      <c r="A275" s="81">
        <v>2</v>
      </c>
      <c r="B275" s="81" t="s">
        <v>81</v>
      </c>
      <c r="C275" s="81" t="s">
        <v>80</v>
      </c>
      <c r="D275" s="81">
        <v>2011</v>
      </c>
      <c r="E275" s="81">
        <v>2014</v>
      </c>
      <c r="F275" s="81">
        <v>3</v>
      </c>
      <c r="G275" s="120">
        <v>1800</v>
      </c>
      <c r="H275" s="81" t="s">
        <v>79</v>
      </c>
      <c r="I275" s="114">
        <f>K275*1.16</f>
        <v>1.9879416666666667E-2</v>
      </c>
      <c r="J275" s="114">
        <f>K275*2597</f>
        <v>44.505900933908052</v>
      </c>
      <c r="K275" s="114">
        <f>1.06*45.01/0.696*0.25/1000</f>
        <v>1.7137428160919541E-2</v>
      </c>
      <c r="L275" s="114"/>
      <c r="M275" s="119"/>
      <c r="N275" s="119"/>
      <c r="O275" s="119"/>
      <c r="P275" s="119"/>
    </row>
    <row r="276" spans="1:16">
      <c r="A276" s="95"/>
      <c r="B276" s="78" t="s">
        <v>439</v>
      </c>
      <c r="C276" s="81"/>
      <c r="D276" s="81"/>
      <c r="E276" s="81"/>
      <c r="F276" s="81"/>
      <c r="G276" s="78">
        <f>SUM(G274:G275)</f>
        <v>3600</v>
      </c>
      <c r="H276" s="78"/>
      <c r="I276" s="96">
        <f t="shared" ref="I276:P276" si="4">SUM(I274:I275)</f>
        <v>7.5274650813008118E-2</v>
      </c>
      <c r="J276" s="96">
        <f t="shared" si="4"/>
        <v>168.52436910463973</v>
      </c>
      <c r="K276" s="96">
        <f t="shared" si="4"/>
        <v>6.4891940356041483E-2</v>
      </c>
      <c r="L276" s="78">
        <f t="shared" si="4"/>
        <v>0</v>
      </c>
      <c r="M276" s="78">
        <f t="shared" si="4"/>
        <v>0</v>
      </c>
      <c r="N276" s="78">
        <f t="shared" si="4"/>
        <v>0</v>
      </c>
      <c r="O276" s="78">
        <f t="shared" si="4"/>
        <v>0</v>
      </c>
      <c r="P276" s="78">
        <f t="shared" si="4"/>
        <v>0</v>
      </c>
    </row>
    <row r="277" spans="1:16">
      <c r="A277" s="230" t="s">
        <v>78</v>
      </c>
      <c r="B277" s="230"/>
      <c r="C277" s="230"/>
      <c r="D277" s="230"/>
      <c r="E277" s="230"/>
      <c r="F277" s="230"/>
      <c r="G277" s="230"/>
      <c r="H277" s="230"/>
      <c r="I277" s="230"/>
      <c r="J277" s="230"/>
      <c r="K277" s="230"/>
      <c r="L277" s="230"/>
      <c r="M277" s="230"/>
      <c r="N277" s="230"/>
      <c r="O277" s="230"/>
      <c r="P277" s="230"/>
    </row>
    <row r="278" spans="1:16" ht="45.4" customHeight="1">
      <c r="A278" s="95">
        <v>1</v>
      </c>
      <c r="B278" s="81" t="s">
        <v>77</v>
      </c>
      <c r="C278" s="81" t="s">
        <v>76</v>
      </c>
      <c r="D278" s="81">
        <v>2011</v>
      </c>
      <c r="E278" s="81">
        <v>2013</v>
      </c>
      <c r="F278" s="81">
        <v>3</v>
      </c>
      <c r="G278" s="81">
        <v>3404</v>
      </c>
      <c r="H278" s="81">
        <v>1.2</v>
      </c>
      <c r="I278" s="81">
        <v>0.34799999999999998</v>
      </c>
      <c r="J278" s="81">
        <v>779.1</v>
      </c>
      <c r="K278" s="81">
        <v>0.30009999999999998</v>
      </c>
      <c r="L278" s="81"/>
      <c r="M278" s="81"/>
      <c r="N278" s="81"/>
      <c r="O278" s="81"/>
      <c r="P278" s="81"/>
    </row>
    <row r="279" spans="1:16" ht="45.4" customHeight="1">
      <c r="A279" s="95">
        <v>2</v>
      </c>
      <c r="B279" s="138" t="s">
        <v>409</v>
      </c>
      <c r="C279" s="81" t="s">
        <v>76</v>
      </c>
      <c r="D279" s="81">
        <v>2014</v>
      </c>
      <c r="E279" s="81">
        <v>2015</v>
      </c>
      <c r="F279" s="24">
        <v>4</v>
      </c>
      <c r="G279" s="44">
        <v>1000</v>
      </c>
      <c r="H279" s="81">
        <v>1</v>
      </c>
      <c r="I279" s="145"/>
      <c r="J279" s="24">
        <v>50</v>
      </c>
      <c r="K279" s="24">
        <v>7.3499999999999996E-2</v>
      </c>
      <c r="L279" s="81"/>
      <c r="M279" s="81"/>
      <c r="N279" s="81"/>
      <c r="O279" s="81"/>
      <c r="P279" s="81"/>
    </row>
    <row r="280" spans="1:16">
      <c r="A280" s="95"/>
      <c r="B280" s="78" t="s">
        <v>439</v>
      </c>
      <c r="C280" s="81"/>
      <c r="D280" s="81"/>
      <c r="E280" s="81"/>
      <c r="F280" s="81"/>
      <c r="G280" s="78">
        <f>SUM(G278:G279)</f>
        <v>4404</v>
      </c>
      <c r="H280" s="78"/>
      <c r="I280" s="78">
        <f>SUM(I278:I279)</f>
        <v>0.34799999999999998</v>
      </c>
      <c r="J280" s="78">
        <f>SUM(J278:J279)</f>
        <v>829.1</v>
      </c>
      <c r="K280" s="78">
        <f>SUM(K278:K279)</f>
        <v>0.37359999999999999</v>
      </c>
      <c r="L280" s="78">
        <f>SUM(L278)</f>
        <v>0</v>
      </c>
      <c r="M280" s="78">
        <f>SUM(M278)</f>
        <v>0</v>
      </c>
      <c r="N280" s="78">
        <f>SUM(N278)</f>
        <v>0</v>
      </c>
      <c r="O280" s="78">
        <f>SUM(O278)</f>
        <v>0</v>
      </c>
      <c r="P280" s="78">
        <f>SUM(P278)</f>
        <v>0</v>
      </c>
    </row>
    <row r="281" spans="1:16">
      <c r="A281" s="95"/>
      <c r="B281" s="78" t="s">
        <v>47</v>
      </c>
      <c r="C281" s="81"/>
      <c r="D281" s="81"/>
      <c r="E281" s="81"/>
      <c r="F281" s="81"/>
      <c r="G281" s="96">
        <f>G280+G276+G254+G246+G272</f>
        <v>25674.662</v>
      </c>
      <c r="H281" s="96"/>
      <c r="I281" s="96">
        <f>I280+I276+I254+I246+I272</f>
        <v>1.1175576522530082</v>
      </c>
      <c r="J281" s="117">
        <f>J280+J276+J254+J246+J272</f>
        <v>2354.8177811591472</v>
      </c>
      <c r="K281" s="96">
        <f>K280+K276+K254+K246+K272</f>
        <v>0.48707642435604143</v>
      </c>
      <c r="L281" s="96"/>
      <c r="M281" s="96">
        <f>M280+M276+M254+M246+M272</f>
        <v>0.62429999999999997</v>
      </c>
      <c r="N281" s="96">
        <f>N280+N276+N254+N246+N272</f>
        <v>0.11663999999999999</v>
      </c>
      <c r="O281" s="96">
        <f>O280+O276+O254+O246+O272</f>
        <v>0.57140000000000002</v>
      </c>
      <c r="P281" s="96"/>
    </row>
    <row r="282" spans="1:16">
      <c r="A282" s="230" t="s">
        <v>527</v>
      </c>
      <c r="B282" s="230"/>
      <c r="C282" s="230"/>
      <c r="D282" s="230"/>
      <c r="E282" s="230"/>
      <c r="F282" s="230"/>
      <c r="G282" s="230"/>
      <c r="H282" s="230"/>
      <c r="I282" s="230"/>
      <c r="J282" s="230"/>
      <c r="K282" s="230"/>
      <c r="L282" s="230"/>
      <c r="M282" s="230"/>
      <c r="N282" s="230"/>
      <c r="O282" s="230"/>
      <c r="P282" s="230"/>
    </row>
    <row r="283" spans="1:16">
      <c r="A283" s="230" t="s">
        <v>75</v>
      </c>
      <c r="B283" s="230"/>
      <c r="C283" s="230"/>
      <c r="D283" s="230"/>
      <c r="E283" s="230"/>
      <c r="F283" s="230"/>
      <c r="G283" s="230"/>
      <c r="H283" s="230"/>
      <c r="I283" s="230"/>
      <c r="J283" s="230"/>
      <c r="K283" s="230"/>
      <c r="L283" s="230"/>
      <c r="M283" s="230"/>
      <c r="N283" s="230"/>
      <c r="O283" s="230"/>
      <c r="P283" s="230"/>
    </row>
    <row r="284" spans="1:16" ht="51">
      <c r="A284" s="95">
        <v>1</v>
      </c>
      <c r="B284" s="226" t="s">
        <v>72</v>
      </c>
      <c r="C284" s="81" t="s">
        <v>74</v>
      </c>
      <c r="D284" s="95">
        <v>2011</v>
      </c>
      <c r="E284" s="95">
        <v>2012</v>
      </c>
      <c r="F284" s="95"/>
      <c r="G284" s="95">
        <v>1219.0450000000001</v>
      </c>
      <c r="H284" s="95">
        <v>1</v>
      </c>
      <c r="I284" s="95"/>
      <c r="J284" s="95">
        <v>6.8</v>
      </c>
      <c r="K284" s="95"/>
      <c r="L284" s="95"/>
      <c r="M284" s="95"/>
      <c r="N284" s="95"/>
      <c r="O284" s="95"/>
      <c r="P284" s="95"/>
    </row>
    <row r="285" spans="1:16" ht="92.65" customHeight="1">
      <c r="A285" s="95">
        <v>2</v>
      </c>
      <c r="B285" s="226"/>
      <c r="C285" s="81" t="s">
        <v>73</v>
      </c>
      <c r="D285" s="95">
        <v>2011</v>
      </c>
      <c r="E285" s="95">
        <v>2012</v>
      </c>
      <c r="F285" s="95"/>
      <c r="G285" s="95">
        <v>982.17100000000005</v>
      </c>
      <c r="H285" s="95">
        <v>1</v>
      </c>
      <c r="I285" s="95"/>
      <c r="J285" s="95">
        <v>7.5</v>
      </c>
      <c r="K285" s="95"/>
      <c r="L285" s="95"/>
      <c r="M285" s="95"/>
      <c r="N285" s="116">
        <v>4.9919999999999999E-3</v>
      </c>
      <c r="O285" s="95"/>
      <c r="P285" s="81">
        <v>0.10532999999999999</v>
      </c>
    </row>
    <row r="286" spans="1:16" ht="82.35" customHeight="1">
      <c r="A286" s="95">
        <v>3</v>
      </c>
      <c r="B286" s="226" t="s">
        <v>72</v>
      </c>
      <c r="C286" s="81" t="s">
        <v>57</v>
      </c>
      <c r="D286" s="95">
        <v>2011</v>
      </c>
      <c r="E286" s="95">
        <v>2012</v>
      </c>
      <c r="F286" s="95"/>
      <c r="G286" s="116">
        <v>1063.25</v>
      </c>
      <c r="H286" s="95">
        <v>1</v>
      </c>
      <c r="I286" s="95"/>
      <c r="J286" s="95">
        <v>6.8</v>
      </c>
      <c r="K286" s="95"/>
      <c r="L286" s="95"/>
      <c r="M286" s="95"/>
      <c r="N286" s="116">
        <v>4.9919999999999999E-3</v>
      </c>
      <c r="O286" s="95"/>
      <c r="P286" s="81">
        <v>0.10532999999999999</v>
      </c>
    </row>
    <row r="287" spans="1:16" ht="66.95" customHeight="1">
      <c r="A287" s="95">
        <v>4</v>
      </c>
      <c r="B287" s="226"/>
      <c r="C287" s="81" t="s">
        <v>56</v>
      </c>
      <c r="D287" s="95">
        <v>2011</v>
      </c>
      <c r="E287" s="95">
        <v>2012</v>
      </c>
      <c r="F287" s="95"/>
      <c r="G287" s="81">
        <v>2208.9769999999999</v>
      </c>
      <c r="H287" s="95">
        <v>1</v>
      </c>
      <c r="I287" s="95"/>
      <c r="J287" s="95">
        <v>5.8</v>
      </c>
      <c r="K287" s="95"/>
      <c r="L287" s="95"/>
      <c r="M287" s="95"/>
      <c r="N287" s="116">
        <v>4.9919999999999999E-3</v>
      </c>
      <c r="O287" s="95"/>
      <c r="P287" s="81">
        <v>0.10532999999999999</v>
      </c>
    </row>
    <row r="288" spans="1:16" ht="51">
      <c r="A288" s="95">
        <v>5</v>
      </c>
      <c r="B288" s="226"/>
      <c r="C288" s="81" t="s">
        <v>55</v>
      </c>
      <c r="D288" s="95">
        <v>2011</v>
      </c>
      <c r="E288" s="95">
        <v>2012</v>
      </c>
      <c r="F288" s="95"/>
      <c r="G288" s="81">
        <v>1017.922</v>
      </c>
      <c r="H288" s="95">
        <v>1</v>
      </c>
      <c r="I288" s="95"/>
      <c r="J288" s="95">
        <v>5.8</v>
      </c>
      <c r="K288" s="95"/>
      <c r="L288" s="95"/>
      <c r="M288" s="95"/>
      <c r="N288" s="116">
        <v>4.9919999999999999E-3</v>
      </c>
      <c r="O288" s="95"/>
      <c r="P288" s="81">
        <v>0.10532999999999999</v>
      </c>
    </row>
    <row r="289" spans="1:16" ht="45.4" customHeight="1">
      <c r="A289" s="95">
        <v>6</v>
      </c>
      <c r="B289" s="115"/>
      <c r="C289" s="81" t="s">
        <v>54</v>
      </c>
      <c r="D289" s="95">
        <v>2011</v>
      </c>
      <c r="E289" s="95">
        <v>2015</v>
      </c>
      <c r="F289" s="95"/>
      <c r="G289" s="114">
        <v>3.8</v>
      </c>
      <c r="H289" s="95">
        <v>2</v>
      </c>
      <c r="I289" s="95"/>
      <c r="J289" s="95">
        <v>0.2</v>
      </c>
      <c r="K289" s="95"/>
      <c r="L289" s="95"/>
      <c r="M289" s="95"/>
      <c r="N289" s="95"/>
      <c r="O289" s="95"/>
      <c r="P289" s="81"/>
    </row>
    <row r="290" spans="1:16" ht="43.7" customHeight="1">
      <c r="A290" s="95">
        <v>7</v>
      </c>
      <c r="B290" s="115"/>
      <c r="C290" s="81" t="s">
        <v>54</v>
      </c>
      <c r="D290" s="95">
        <v>2011</v>
      </c>
      <c r="E290" s="95">
        <v>2015</v>
      </c>
      <c r="F290" s="95"/>
      <c r="G290" s="114">
        <v>16.2</v>
      </c>
      <c r="H290" s="95">
        <v>2</v>
      </c>
      <c r="I290" s="95"/>
      <c r="J290" s="95">
        <v>1.6</v>
      </c>
      <c r="K290" s="95"/>
      <c r="L290" s="95"/>
      <c r="M290" s="95"/>
      <c r="N290" s="95"/>
      <c r="O290" s="95"/>
      <c r="P290" s="81"/>
    </row>
    <row r="291" spans="1:16">
      <c r="A291" s="95">
        <v>8</v>
      </c>
      <c r="B291" s="115"/>
      <c r="C291" s="81" t="s">
        <v>53</v>
      </c>
      <c r="D291" s="95">
        <v>2013</v>
      </c>
      <c r="E291" s="95">
        <v>2013</v>
      </c>
      <c r="F291" s="95"/>
      <c r="G291" s="114">
        <v>15</v>
      </c>
      <c r="H291" s="95">
        <v>2</v>
      </c>
      <c r="I291" s="95"/>
      <c r="J291" s="95">
        <v>0.9</v>
      </c>
      <c r="K291" s="95"/>
      <c r="L291" s="95"/>
      <c r="M291" s="95"/>
      <c r="N291" s="95"/>
      <c r="O291" s="95"/>
      <c r="P291" s="81"/>
    </row>
    <row r="292" spans="1:16">
      <c r="A292" s="95">
        <v>9</v>
      </c>
      <c r="B292" s="115"/>
      <c r="C292" s="81" t="s">
        <v>52</v>
      </c>
      <c r="D292" s="95">
        <v>2011</v>
      </c>
      <c r="E292" s="95">
        <v>2015</v>
      </c>
      <c r="F292" s="95"/>
      <c r="G292" s="114">
        <v>5</v>
      </c>
      <c r="H292" s="95">
        <v>2</v>
      </c>
      <c r="I292" s="95"/>
      <c r="J292" s="95">
        <v>2.8</v>
      </c>
      <c r="K292" s="95"/>
      <c r="L292" s="95"/>
      <c r="M292" s="95"/>
      <c r="N292" s="95"/>
      <c r="O292" s="95"/>
      <c r="P292" s="81"/>
    </row>
    <row r="293" spans="1:16">
      <c r="A293" s="95">
        <v>10</v>
      </c>
      <c r="B293" s="115"/>
      <c r="C293" s="81" t="s">
        <v>52</v>
      </c>
      <c r="D293" s="95">
        <v>2011</v>
      </c>
      <c r="E293" s="95">
        <v>2015</v>
      </c>
      <c r="F293" s="95"/>
      <c r="G293" s="114">
        <v>1300</v>
      </c>
      <c r="H293" s="95">
        <v>1</v>
      </c>
      <c r="I293" s="95"/>
      <c r="J293" s="95">
        <v>30.2</v>
      </c>
      <c r="K293" s="95"/>
      <c r="L293" s="95"/>
      <c r="M293" s="95"/>
      <c r="N293" s="95"/>
      <c r="O293" s="95"/>
      <c r="P293" s="81"/>
    </row>
    <row r="294" spans="1:16" ht="61.7" customHeight="1">
      <c r="A294" s="95">
        <v>11</v>
      </c>
      <c r="B294" s="115"/>
      <c r="C294" s="81" t="s">
        <v>51</v>
      </c>
      <c r="D294" s="95">
        <v>2011</v>
      </c>
      <c r="E294" s="95">
        <v>2015</v>
      </c>
      <c r="F294" s="95"/>
      <c r="G294" s="114">
        <v>15</v>
      </c>
      <c r="H294" s="95">
        <v>2</v>
      </c>
      <c r="I294" s="95"/>
      <c r="J294" s="95">
        <v>1.1000000000000001</v>
      </c>
      <c r="K294" s="95"/>
      <c r="L294" s="95"/>
      <c r="M294" s="95"/>
      <c r="N294" s="95"/>
      <c r="O294" s="95"/>
      <c r="P294" s="81"/>
    </row>
    <row r="295" spans="1:16">
      <c r="A295" s="95">
        <v>12</v>
      </c>
      <c r="B295" s="115"/>
      <c r="C295" s="81" t="s">
        <v>50</v>
      </c>
      <c r="D295" s="95">
        <v>2011</v>
      </c>
      <c r="E295" s="95">
        <v>2015</v>
      </c>
      <c r="F295" s="95"/>
      <c r="G295" s="114">
        <v>20</v>
      </c>
      <c r="H295" s="95">
        <v>1</v>
      </c>
      <c r="I295" s="95"/>
      <c r="J295" s="95">
        <v>1.5</v>
      </c>
      <c r="K295" s="95"/>
      <c r="L295" s="95"/>
      <c r="M295" s="95"/>
      <c r="N295" s="95"/>
      <c r="O295" s="95"/>
      <c r="P295" s="81"/>
    </row>
    <row r="296" spans="1:16">
      <c r="A296" s="95">
        <v>13</v>
      </c>
      <c r="B296" s="115"/>
      <c r="C296" s="81" t="s">
        <v>50</v>
      </c>
      <c r="D296" s="95">
        <v>2011</v>
      </c>
      <c r="E296" s="95">
        <v>2015</v>
      </c>
      <c r="F296" s="95"/>
      <c r="G296" s="114">
        <v>2</v>
      </c>
      <c r="H296" s="95">
        <v>3</v>
      </c>
      <c r="I296" s="95"/>
      <c r="J296" s="95">
        <v>0.8</v>
      </c>
      <c r="K296" s="95"/>
      <c r="L296" s="95"/>
      <c r="M296" s="95"/>
      <c r="N296" s="95"/>
      <c r="O296" s="95"/>
      <c r="P296" s="81"/>
    </row>
    <row r="297" spans="1:16">
      <c r="A297" s="95">
        <v>14</v>
      </c>
      <c r="B297" s="115"/>
      <c r="C297" s="81" t="s">
        <v>49</v>
      </c>
      <c r="D297" s="95">
        <v>2011</v>
      </c>
      <c r="E297" s="95">
        <v>2015</v>
      </c>
      <c r="F297" s="95"/>
      <c r="G297" s="114">
        <v>64.900000000000006</v>
      </c>
      <c r="H297" s="95">
        <v>3</v>
      </c>
      <c r="I297" s="95"/>
      <c r="J297" s="95">
        <v>6.5</v>
      </c>
      <c r="K297" s="95"/>
      <c r="L297" s="95"/>
      <c r="M297" s="95"/>
      <c r="N297" s="95"/>
      <c r="O297" s="95"/>
      <c r="P297" s="81"/>
    </row>
    <row r="298" spans="1:16">
      <c r="A298" s="95">
        <v>15</v>
      </c>
      <c r="B298" s="115"/>
      <c r="C298" s="81" t="s">
        <v>49</v>
      </c>
      <c r="D298" s="95">
        <v>2011</v>
      </c>
      <c r="E298" s="95">
        <v>2015</v>
      </c>
      <c r="F298" s="95"/>
      <c r="G298" s="114">
        <v>132.6</v>
      </c>
      <c r="H298" s="95">
        <v>3</v>
      </c>
      <c r="I298" s="95"/>
      <c r="J298" s="95">
        <v>13.2</v>
      </c>
      <c r="K298" s="95"/>
      <c r="L298" s="95"/>
      <c r="M298" s="95"/>
      <c r="N298" s="95"/>
      <c r="O298" s="95"/>
      <c r="P298" s="81"/>
    </row>
    <row r="299" spans="1:16">
      <c r="A299" s="95">
        <v>16</v>
      </c>
      <c r="B299" s="115"/>
      <c r="C299" s="81" t="s">
        <v>49</v>
      </c>
      <c r="D299" s="95">
        <v>2011</v>
      </c>
      <c r="E299" s="95">
        <v>2015</v>
      </c>
      <c r="F299" s="95"/>
      <c r="G299" s="114">
        <v>14.6</v>
      </c>
      <c r="H299" s="95">
        <v>3</v>
      </c>
      <c r="I299" s="95"/>
      <c r="J299" s="95">
        <v>1.5</v>
      </c>
      <c r="K299" s="95"/>
      <c r="L299" s="95"/>
      <c r="M299" s="95"/>
      <c r="N299" s="95"/>
      <c r="O299" s="95"/>
      <c r="P299" s="81"/>
    </row>
    <row r="300" spans="1:16">
      <c r="A300" s="95">
        <v>17</v>
      </c>
      <c r="B300" s="115"/>
      <c r="C300" s="81" t="s">
        <v>49</v>
      </c>
      <c r="D300" s="95">
        <v>2011</v>
      </c>
      <c r="E300" s="95">
        <v>2015</v>
      </c>
      <c r="F300" s="95"/>
      <c r="G300" s="114">
        <v>10.8</v>
      </c>
      <c r="H300" s="95">
        <v>3</v>
      </c>
      <c r="I300" s="95"/>
      <c r="J300" s="95">
        <v>1.1000000000000001</v>
      </c>
      <c r="K300" s="95"/>
      <c r="L300" s="95"/>
      <c r="M300" s="95"/>
      <c r="N300" s="95"/>
      <c r="O300" s="95"/>
      <c r="P300" s="81"/>
    </row>
    <row r="301" spans="1:16">
      <c r="A301" s="95">
        <v>18</v>
      </c>
      <c r="B301" s="115"/>
      <c r="C301" s="81" t="s">
        <v>49</v>
      </c>
      <c r="D301" s="95">
        <v>2011</v>
      </c>
      <c r="E301" s="95">
        <v>2015</v>
      </c>
      <c r="F301" s="95"/>
      <c r="G301" s="114">
        <v>14.1</v>
      </c>
      <c r="H301" s="95">
        <v>3</v>
      </c>
      <c r="I301" s="95"/>
      <c r="J301" s="95">
        <v>1.4</v>
      </c>
      <c r="K301" s="95"/>
      <c r="L301" s="95"/>
      <c r="M301" s="95"/>
      <c r="N301" s="95"/>
      <c r="O301" s="95"/>
      <c r="P301" s="81"/>
    </row>
    <row r="302" spans="1:16">
      <c r="A302" s="95">
        <v>19</v>
      </c>
      <c r="B302" s="115"/>
      <c r="C302" s="81" t="s">
        <v>49</v>
      </c>
      <c r="D302" s="95">
        <v>2011</v>
      </c>
      <c r="E302" s="95">
        <v>2015</v>
      </c>
      <c r="F302" s="95"/>
      <c r="G302" s="114">
        <v>15.4</v>
      </c>
      <c r="H302" s="95">
        <v>3</v>
      </c>
      <c r="I302" s="95"/>
      <c r="J302" s="95">
        <v>1.5</v>
      </c>
      <c r="K302" s="95"/>
      <c r="L302" s="95"/>
      <c r="M302" s="95"/>
      <c r="N302" s="95"/>
      <c r="O302" s="95"/>
      <c r="P302" s="81"/>
    </row>
    <row r="303" spans="1:16" ht="43.7" customHeight="1">
      <c r="A303" s="95">
        <v>20</v>
      </c>
      <c r="B303" s="115"/>
      <c r="C303" s="81" t="s">
        <v>48</v>
      </c>
      <c r="D303" s="95">
        <v>2011</v>
      </c>
      <c r="E303" s="95">
        <v>2015</v>
      </c>
      <c r="F303" s="95"/>
      <c r="G303" s="114">
        <v>28.3</v>
      </c>
      <c r="H303" s="95">
        <v>3</v>
      </c>
      <c r="I303" s="95"/>
      <c r="J303" s="95">
        <v>2.8</v>
      </c>
      <c r="K303" s="95"/>
      <c r="L303" s="95"/>
      <c r="M303" s="95"/>
      <c r="N303" s="95"/>
      <c r="O303" s="95"/>
      <c r="P303" s="81"/>
    </row>
    <row r="304" spans="1:16" ht="43.7" customHeight="1">
      <c r="A304" s="95">
        <v>21</v>
      </c>
      <c r="B304" s="115"/>
      <c r="C304" s="81" t="s">
        <v>48</v>
      </c>
      <c r="D304" s="95">
        <v>2011</v>
      </c>
      <c r="E304" s="95">
        <v>2015</v>
      </c>
      <c r="F304" s="95"/>
      <c r="G304" s="114">
        <v>12.7</v>
      </c>
      <c r="H304" s="95">
        <v>3</v>
      </c>
      <c r="I304" s="95"/>
      <c r="J304" s="95">
        <v>2.4</v>
      </c>
      <c r="K304" s="95"/>
      <c r="L304" s="95"/>
      <c r="M304" s="95"/>
      <c r="N304" s="95"/>
      <c r="O304" s="95"/>
      <c r="P304" s="81"/>
    </row>
    <row r="305" spans="1:248" ht="43.7" customHeight="1">
      <c r="A305" s="95">
        <v>22</v>
      </c>
      <c r="B305" s="115"/>
      <c r="C305" s="81" t="s">
        <v>48</v>
      </c>
      <c r="D305" s="95">
        <v>2011</v>
      </c>
      <c r="E305" s="95">
        <v>2015</v>
      </c>
      <c r="F305" s="95"/>
      <c r="G305" s="114">
        <v>6.7</v>
      </c>
      <c r="H305" s="95">
        <v>3</v>
      </c>
      <c r="I305" s="95"/>
      <c r="J305" s="95">
        <v>1.2</v>
      </c>
      <c r="K305" s="95"/>
      <c r="L305" s="95"/>
      <c r="M305" s="95"/>
      <c r="N305" s="95"/>
      <c r="O305" s="95"/>
      <c r="P305" s="81"/>
    </row>
    <row r="306" spans="1:248" ht="48" customHeight="1">
      <c r="A306" s="95">
        <v>23</v>
      </c>
      <c r="B306" s="115"/>
      <c r="C306" s="81" t="s">
        <v>48</v>
      </c>
      <c r="D306" s="95">
        <v>2011</v>
      </c>
      <c r="E306" s="95">
        <v>2015</v>
      </c>
      <c r="F306" s="95"/>
      <c r="G306" s="114">
        <v>31</v>
      </c>
      <c r="H306" s="95">
        <v>3</v>
      </c>
      <c r="I306" s="95"/>
      <c r="J306" s="95">
        <v>3.2</v>
      </c>
      <c r="K306" s="95"/>
      <c r="L306" s="95"/>
      <c r="M306" s="95"/>
      <c r="N306" s="95"/>
      <c r="O306" s="95"/>
      <c r="P306" s="81"/>
    </row>
    <row r="307" spans="1:248" ht="45.4" customHeight="1">
      <c r="A307" s="95">
        <v>24</v>
      </c>
      <c r="B307" s="115"/>
      <c r="C307" s="81" t="s">
        <v>48</v>
      </c>
      <c r="D307" s="95">
        <v>2011</v>
      </c>
      <c r="E307" s="95">
        <v>2015</v>
      </c>
      <c r="F307" s="95"/>
      <c r="G307" s="114">
        <v>11.5</v>
      </c>
      <c r="H307" s="95">
        <v>3</v>
      </c>
      <c r="I307" s="95"/>
      <c r="J307" s="95">
        <v>1.2</v>
      </c>
      <c r="K307" s="95"/>
      <c r="L307" s="95"/>
      <c r="M307" s="95"/>
      <c r="N307" s="95"/>
      <c r="O307" s="95"/>
      <c r="P307" s="81"/>
    </row>
    <row r="308" spans="1:248" ht="49.7" customHeight="1">
      <c r="A308" s="95">
        <v>25</v>
      </c>
      <c r="B308" s="115"/>
      <c r="C308" s="81" t="s">
        <v>48</v>
      </c>
      <c r="D308" s="95">
        <v>2011</v>
      </c>
      <c r="E308" s="95">
        <v>2015</v>
      </c>
      <c r="F308" s="95"/>
      <c r="G308" s="114">
        <f>12.4</f>
        <v>12.4</v>
      </c>
      <c r="H308" s="95">
        <v>3</v>
      </c>
      <c r="I308" s="95"/>
      <c r="J308" s="95">
        <v>4.2</v>
      </c>
      <c r="K308" s="95"/>
      <c r="L308" s="95"/>
      <c r="M308" s="95"/>
      <c r="N308" s="95"/>
      <c r="O308" s="95"/>
      <c r="P308" s="81"/>
    </row>
    <row r="309" spans="1:248" ht="27.75" customHeight="1">
      <c r="A309" s="95">
        <v>26</v>
      </c>
      <c r="B309" s="232" t="s">
        <v>396</v>
      </c>
      <c r="C309" s="138" t="s">
        <v>410</v>
      </c>
      <c r="D309" s="95">
        <v>2014</v>
      </c>
      <c r="E309" s="95">
        <v>2015</v>
      </c>
      <c r="F309" s="24">
        <v>8.8000000000000007</v>
      </c>
      <c r="G309" s="138">
        <v>1670.9870000000001</v>
      </c>
      <c r="H309" s="95">
        <v>1</v>
      </c>
      <c r="I309" s="138">
        <v>5.7599999999999998E-2</v>
      </c>
      <c r="J309" s="24">
        <v>188.02</v>
      </c>
      <c r="K309" s="95"/>
      <c r="L309" s="95"/>
      <c r="M309" s="7">
        <v>0.02</v>
      </c>
      <c r="N309" s="95"/>
      <c r="O309" s="95"/>
      <c r="P309" s="81"/>
    </row>
    <row r="310" spans="1:248" ht="27" customHeight="1">
      <c r="A310" s="95">
        <v>27</v>
      </c>
      <c r="B310" s="243"/>
      <c r="C310" s="138" t="s">
        <v>411</v>
      </c>
      <c r="D310" s="95">
        <v>2014</v>
      </c>
      <c r="E310" s="95">
        <v>2015</v>
      </c>
      <c r="F310" s="7">
        <v>9.4</v>
      </c>
      <c r="G310" s="7">
        <v>1454.2280000000001</v>
      </c>
      <c r="H310" s="95">
        <v>1</v>
      </c>
      <c r="I310" s="138">
        <v>8.9520000000000002E-2</v>
      </c>
      <c r="J310" s="24">
        <v>154.001</v>
      </c>
      <c r="K310" s="95"/>
      <c r="L310" s="95"/>
      <c r="M310" s="7">
        <v>0.04</v>
      </c>
      <c r="N310" s="95"/>
      <c r="O310" s="95"/>
      <c r="P310" s="81"/>
    </row>
    <row r="311" spans="1:248" ht="30" customHeight="1">
      <c r="A311" s="95">
        <v>28</v>
      </c>
      <c r="B311" s="243"/>
      <c r="C311" s="138" t="s">
        <v>412</v>
      </c>
      <c r="D311" s="95">
        <v>2014</v>
      </c>
      <c r="E311" s="95">
        <v>2015</v>
      </c>
      <c r="F311" s="7">
        <v>14.2</v>
      </c>
      <c r="G311" s="7">
        <v>3045.25</v>
      </c>
      <c r="H311" s="95">
        <v>1</v>
      </c>
      <c r="I311" s="138">
        <v>6.4299999999999996E-2</v>
      </c>
      <c r="J311" s="27">
        <v>214.45400000000001</v>
      </c>
      <c r="K311" s="95"/>
      <c r="L311" s="95"/>
      <c r="M311" s="7">
        <v>0.06</v>
      </c>
      <c r="N311" s="95"/>
      <c r="O311" s="95"/>
      <c r="P311" s="81"/>
    </row>
    <row r="312" spans="1:248" ht="29.25" customHeight="1">
      <c r="A312" s="95">
        <v>29</v>
      </c>
      <c r="B312" s="243"/>
      <c r="C312" s="138" t="s">
        <v>413</v>
      </c>
      <c r="D312" s="95">
        <v>2014</v>
      </c>
      <c r="E312" s="95">
        <v>2015</v>
      </c>
      <c r="F312" s="7">
        <v>14.2</v>
      </c>
      <c r="G312" s="7">
        <v>1994.36</v>
      </c>
      <c r="H312" s="95">
        <v>1</v>
      </c>
      <c r="I312" s="138">
        <v>5.6090000000000001E-2</v>
      </c>
      <c r="J312" s="27">
        <v>140.44800000000001</v>
      </c>
      <c r="K312" s="95"/>
      <c r="L312" s="95"/>
      <c r="M312" s="24">
        <v>3.5000000000000003E-2</v>
      </c>
      <c r="N312" s="95"/>
      <c r="O312" s="95"/>
      <c r="P312" s="81"/>
    </row>
    <row r="313" spans="1:248" ht="30.75" customHeight="1">
      <c r="A313" s="95">
        <v>30</v>
      </c>
      <c r="B313" s="233"/>
      <c r="C313" s="138" t="s">
        <v>414</v>
      </c>
      <c r="D313" s="95">
        <v>2014</v>
      </c>
      <c r="E313" s="95">
        <v>2015</v>
      </c>
      <c r="F313" s="7">
        <v>10.199999999999999</v>
      </c>
      <c r="G313" s="7">
        <v>1357.058</v>
      </c>
      <c r="H313" s="95">
        <v>1</v>
      </c>
      <c r="I313" s="138">
        <v>4.5929999999999999E-2</v>
      </c>
      <c r="J313" s="27">
        <v>132.804</v>
      </c>
      <c r="K313" s="95"/>
      <c r="L313" s="95"/>
      <c r="M313" s="24">
        <v>0.03</v>
      </c>
      <c r="N313" s="95"/>
      <c r="O313" s="95"/>
      <c r="P313" s="81"/>
    </row>
    <row r="314" spans="1:248">
      <c r="A314" s="77"/>
      <c r="B314" s="78" t="s">
        <v>47</v>
      </c>
      <c r="C314" s="81"/>
      <c r="D314" s="77"/>
      <c r="E314" s="77"/>
      <c r="F314" s="77"/>
      <c r="G314" s="77">
        <f>SUM(G284:G313)</f>
        <v>17745.248</v>
      </c>
      <c r="H314" s="77"/>
      <c r="I314" s="77">
        <f>SUM(I284:I313)</f>
        <v>0.31344000000000005</v>
      </c>
      <c r="J314" s="91">
        <f>SUM(J284:J313)</f>
        <v>941.72700000000009</v>
      </c>
      <c r="K314" s="77"/>
      <c r="L314" s="77"/>
      <c r="M314" s="77">
        <f>SUM(M284:M313)</f>
        <v>0.185</v>
      </c>
      <c r="N314" s="91">
        <f>SUM(N284:N308)</f>
        <v>1.9968E-2</v>
      </c>
      <c r="O314" s="91"/>
      <c r="P314" s="91">
        <f>SUM(P284:P308)</f>
        <v>0.42131999999999997</v>
      </c>
    </row>
    <row r="315" spans="1:248">
      <c r="A315" s="230" t="s">
        <v>528</v>
      </c>
      <c r="B315" s="230"/>
      <c r="C315" s="230"/>
      <c r="D315" s="230"/>
      <c r="E315" s="230"/>
      <c r="F315" s="230"/>
      <c r="G315" s="230"/>
      <c r="H315" s="230"/>
      <c r="I315" s="230"/>
      <c r="J315" s="230"/>
      <c r="K315" s="230"/>
      <c r="L315" s="230"/>
      <c r="M315" s="230"/>
      <c r="N315" s="230"/>
      <c r="O315" s="230"/>
      <c r="P315" s="230"/>
    </row>
    <row r="316" spans="1:248" ht="33.4" customHeight="1">
      <c r="A316" s="81">
        <v>1</v>
      </c>
      <c r="B316" s="81" t="s">
        <v>46</v>
      </c>
      <c r="C316" s="81" t="s">
        <v>45</v>
      </c>
      <c r="D316" s="95">
        <v>2011</v>
      </c>
      <c r="E316" s="95">
        <v>2011</v>
      </c>
      <c r="F316" s="81">
        <v>3</v>
      </c>
      <c r="G316" s="95">
        <v>58</v>
      </c>
      <c r="H316" s="81">
        <v>2</v>
      </c>
      <c r="I316" s="95">
        <v>0.02</v>
      </c>
      <c r="J316" s="95">
        <v>25</v>
      </c>
      <c r="K316" s="95">
        <v>5.0000000000000001E-3</v>
      </c>
      <c r="L316" s="95"/>
      <c r="M316" s="95"/>
      <c r="N316" s="95">
        <v>0.01</v>
      </c>
      <c r="O316" s="95">
        <v>1</v>
      </c>
      <c r="P316" s="95"/>
      <c r="Q316" s="108"/>
      <c r="R316" s="108"/>
      <c r="S316" s="108"/>
      <c r="T316" s="108"/>
      <c r="U316" s="108"/>
      <c r="V316" s="108"/>
      <c r="W316" s="108"/>
      <c r="X316" s="108"/>
      <c r="Y316" s="108"/>
      <c r="Z316" s="108"/>
      <c r="AA316" s="108"/>
      <c r="AB316" s="108"/>
      <c r="AC316" s="108"/>
      <c r="AD316" s="108"/>
      <c r="AE316" s="108"/>
      <c r="AF316" s="108"/>
      <c r="AG316" s="108"/>
      <c r="AH316" s="108"/>
      <c r="AI316" s="108"/>
      <c r="AJ316" s="108"/>
      <c r="AK316" s="108"/>
      <c r="AL316" s="108"/>
    </row>
    <row r="317" spans="1:248" ht="25.7" customHeight="1">
      <c r="A317" s="226">
        <v>2</v>
      </c>
      <c r="B317" s="226" t="s">
        <v>546</v>
      </c>
      <c r="C317" s="81" t="s">
        <v>547</v>
      </c>
      <c r="D317" s="95">
        <v>2011</v>
      </c>
      <c r="E317" s="95">
        <v>2011</v>
      </c>
      <c r="F317" s="81">
        <v>4</v>
      </c>
      <c r="G317" s="95">
        <v>125</v>
      </c>
      <c r="H317" s="81">
        <v>2</v>
      </c>
      <c r="I317" s="95">
        <v>1.4999999999999999E-2</v>
      </c>
      <c r="J317" s="95">
        <v>10</v>
      </c>
      <c r="K317" s="95">
        <v>1E-3</v>
      </c>
      <c r="L317" s="95"/>
      <c r="M317" s="95"/>
      <c r="N317" s="95">
        <v>2.5000000000000001E-2</v>
      </c>
      <c r="O317" s="95">
        <v>3</v>
      </c>
      <c r="P317" s="95"/>
      <c r="Q317" s="111"/>
      <c r="R317" s="111"/>
      <c r="S317" s="111"/>
      <c r="T317" s="111"/>
      <c r="U317" s="111"/>
      <c r="V317" s="111"/>
      <c r="W317" s="111"/>
      <c r="X317" s="111"/>
      <c r="Y317" s="237"/>
      <c r="Z317" s="242"/>
      <c r="AA317" s="112"/>
      <c r="AB317" s="111"/>
      <c r="AC317" s="111"/>
      <c r="AD317" s="112"/>
      <c r="AE317" s="111"/>
      <c r="AF317" s="112"/>
      <c r="AG317" s="111"/>
      <c r="AH317" s="111"/>
      <c r="AI317" s="111"/>
      <c r="AJ317" s="111"/>
      <c r="AK317" s="111"/>
      <c r="AL317" s="111"/>
      <c r="AM317" s="113"/>
      <c r="AN317" s="95"/>
      <c r="AO317" s="232">
        <v>2</v>
      </c>
      <c r="AP317" s="238" t="s">
        <v>546</v>
      </c>
      <c r="AQ317" s="81" t="s">
        <v>547</v>
      </c>
      <c r="AR317" s="95">
        <v>2011</v>
      </c>
      <c r="AS317" s="95">
        <v>2011</v>
      </c>
      <c r="AT317" s="81">
        <v>4</v>
      </c>
      <c r="AU317" s="95">
        <v>125</v>
      </c>
      <c r="AV317" s="81">
        <v>2</v>
      </c>
      <c r="AW317" s="95">
        <v>1.4999999999999999E-2</v>
      </c>
      <c r="AX317" s="95">
        <v>10</v>
      </c>
      <c r="AY317" s="95">
        <v>1E-3</v>
      </c>
      <c r="AZ317" s="95"/>
      <c r="BA317" s="95"/>
      <c r="BB317" s="95"/>
      <c r="BC317" s="95"/>
      <c r="BD317" s="95"/>
      <c r="BE317" s="232">
        <v>2</v>
      </c>
      <c r="BF317" s="238" t="s">
        <v>546</v>
      </c>
      <c r="BG317" s="81" t="s">
        <v>547</v>
      </c>
      <c r="BH317" s="95">
        <v>2011</v>
      </c>
      <c r="BI317" s="95">
        <v>2011</v>
      </c>
      <c r="BJ317" s="81">
        <v>4</v>
      </c>
      <c r="BK317" s="95">
        <v>125</v>
      </c>
      <c r="BL317" s="81">
        <v>2</v>
      </c>
      <c r="BM317" s="95">
        <v>1.4999999999999999E-2</v>
      </c>
      <c r="BN317" s="95">
        <v>10</v>
      </c>
      <c r="BO317" s="95">
        <v>1E-3</v>
      </c>
      <c r="BP317" s="95"/>
      <c r="BQ317" s="95"/>
      <c r="BR317" s="95"/>
      <c r="BS317" s="95"/>
      <c r="BT317" s="95"/>
      <c r="BU317" s="232">
        <v>2</v>
      </c>
      <c r="BV317" s="238" t="s">
        <v>546</v>
      </c>
      <c r="BW317" s="81" t="s">
        <v>547</v>
      </c>
      <c r="BX317" s="95">
        <v>2011</v>
      </c>
      <c r="BY317" s="95">
        <v>2011</v>
      </c>
      <c r="BZ317" s="81">
        <v>4</v>
      </c>
      <c r="CA317" s="95">
        <v>125</v>
      </c>
      <c r="CB317" s="81">
        <v>2</v>
      </c>
      <c r="CC317" s="95">
        <v>1.4999999999999999E-2</v>
      </c>
      <c r="CD317" s="95">
        <v>10</v>
      </c>
      <c r="CE317" s="95">
        <v>1E-3</v>
      </c>
      <c r="CF317" s="95"/>
      <c r="CG317" s="95"/>
      <c r="CH317" s="95"/>
      <c r="CI317" s="95"/>
      <c r="CJ317" s="95"/>
      <c r="CK317" s="232">
        <v>2</v>
      </c>
      <c r="CL317" s="238" t="s">
        <v>546</v>
      </c>
      <c r="CM317" s="81" t="s">
        <v>547</v>
      </c>
      <c r="CN317" s="95">
        <v>2011</v>
      </c>
      <c r="CO317" s="95">
        <v>2011</v>
      </c>
      <c r="CP317" s="81">
        <v>4</v>
      </c>
      <c r="CQ317" s="95">
        <v>125</v>
      </c>
      <c r="CR317" s="81">
        <v>2</v>
      </c>
      <c r="CS317" s="95">
        <v>1.4999999999999999E-2</v>
      </c>
      <c r="CT317" s="95">
        <v>10</v>
      </c>
      <c r="CU317" s="95">
        <v>1E-3</v>
      </c>
      <c r="CV317" s="95"/>
      <c r="CW317" s="95"/>
      <c r="CX317" s="95"/>
      <c r="CY317" s="95"/>
      <c r="CZ317" s="95"/>
      <c r="DA317" s="232">
        <v>2</v>
      </c>
      <c r="DB317" s="238" t="s">
        <v>546</v>
      </c>
      <c r="DC317" s="81" t="s">
        <v>547</v>
      </c>
      <c r="DD317" s="95">
        <v>2011</v>
      </c>
      <c r="DE317" s="95">
        <v>2011</v>
      </c>
      <c r="DF317" s="81">
        <v>4</v>
      </c>
      <c r="DG317" s="95">
        <v>125</v>
      </c>
      <c r="DH317" s="81">
        <v>2</v>
      </c>
      <c r="DI317" s="95">
        <v>1.4999999999999999E-2</v>
      </c>
      <c r="DJ317" s="95">
        <v>10</v>
      </c>
      <c r="DK317" s="95">
        <v>1E-3</v>
      </c>
      <c r="DL317" s="95"/>
      <c r="DM317" s="95"/>
      <c r="DN317" s="95"/>
      <c r="DO317" s="95"/>
      <c r="DP317" s="95"/>
      <c r="DQ317" s="232">
        <v>2</v>
      </c>
      <c r="DR317" s="238" t="s">
        <v>546</v>
      </c>
      <c r="DS317" s="81" t="s">
        <v>547</v>
      </c>
      <c r="DT317" s="95">
        <v>2011</v>
      </c>
      <c r="DU317" s="95">
        <v>2011</v>
      </c>
      <c r="DV317" s="81">
        <v>4</v>
      </c>
      <c r="DW317" s="95">
        <v>125</v>
      </c>
      <c r="DX317" s="81">
        <v>2</v>
      </c>
      <c r="DY317" s="95">
        <v>1.4999999999999999E-2</v>
      </c>
      <c r="DZ317" s="95">
        <v>10</v>
      </c>
      <c r="EA317" s="95">
        <v>1E-3</v>
      </c>
      <c r="EB317" s="95"/>
      <c r="EC317" s="95"/>
      <c r="ED317" s="95"/>
      <c r="EE317" s="95"/>
      <c r="EF317" s="95"/>
      <c r="EG317" s="232">
        <v>2</v>
      </c>
      <c r="EH317" s="238" t="s">
        <v>546</v>
      </c>
      <c r="EI317" s="81" t="s">
        <v>547</v>
      </c>
      <c r="EJ317" s="95">
        <v>2011</v>
      </c>
      <c r="EK317" s="95">
        <v>2011</v>
      </c>
      <c r="EL317" s="81">
        <v>4</v>
      </c>
      <c r="EM317" s="95">
        <v>125</v>
      </c>
      <c r="EN317" s="81">
        <v>2</v>
      </c>
      <c r="EO317" s="95">
        <v>1.4999999999999999E-2</v>
      </c>
      <c r="EP317" s="95">
        <v>10</v>
      </c>
      <c r="EQ317" s="95">
        <v>1E-3</v>
      </c>
      <c r="ER317" s="95"/>
      <c r="ES317" s="95"/>
      <c r="ET317" s="95"/>
      <c r="EU317" s="95"/>
      <c r="EV317" s="95"/>
      <c r="EW317" s="232">
        <v>2</v>
      </c>
      <c r="EX317" s="238" t="s">
        <v>546</v>
      </c>
      <c r="EY317" s="81" t="s">
        <v>547</v>
      </c>
      <c r="EZ317" s="95">
        <v>2011</v>
      </c>
      <c r="FA317" s="95">
        <v>2011</v>
      </c>
      <c r="FB317" s="81">
        <v>4</v>
      </c>
      <c r="FC317" s="95">
        <v>125</v>
      </c>
      <c r="FD317" s="81">
        <v>2</v>
      </c>
      <c r="FE317" s="95">
        <v>1.4999999999999999E-2</v>
      </c>
      <c r="FF317" s="95">
        <v>10</v>
      </c>
      <c r="FG317" s="95">
        <v>1E-3</v>
      </c>
      <c r="FH317" s="95"/>
      <c r="FI317" s="95"/>
      <c r="FJ317" s="95"/>
      <c r="FK317" s="95"/>
      <c r="FL317" s="95"/>
      <c r="FM317" s="232">
        <v>2</v>
      </c>
      <c r="FN317" s="238" t="s">
        <v>546</v>
      </c>
      <c r="FO317" s="81" t="s">
        <v>547</v>
      </c>
      <c r="FP317" s="95">
        <v>2011</v>
      </c>
      <c r="FQ317" s="95">
        <v>2011</v>
      </c>
      <c r="FR317" s="81">
        <v>4</v>
      </c>
      <c r="FS317" s="95">
        <v>125</v>
      </c>
      <c r="FT317" s="81">
        <v>2</v>
      </c>
      <c r="FU317" s="95">
        <v>1.4999999999999999E-2</v>
      </c>
      <c r="FV317" s="95">
        <v>10</v>
      </c>
      <c r="FW317" s="95">
        <v>1E-3</v>
      </c>
      <c r="FX317" s="95"/>
      <c r="FY317" s="95"/>
      <c r="FZ317" s="95"/>
      <c r="GA317" s="95"/>
      <c r="GB317" s="95"/>
      <c r="GC317" s="232">
        <v>2</v>
      </c>
      <c r="GD317" s="238" t="s">
        <v>546</v>
      </c>
      <c r="GE317" s="81" t="s">
        <v>547</v>
      </c>
      <c r="GF317" s="95">
        <v>2011</v>
      </c>
      <c r="GG317" s="95">
        <v>2011</v>
      </c>
      <c r="GH317" s="81">
        <v>4</v>
      </c>
      <c r="GI317" s="95">
        <v>125</v>
      </c>
      <c r="GJ317" s="81">
        <v>2</v>
      </c>
      <c r="GK317" s="95">
        <v>1.4999999999999999E-2</v>
      </c>
      <c r="GL317" s="95">
        <v>10</v>
      </c>
      <c r="GM317" s="95">
        <v>1E-3</v>
      </c>
      <c r="GN317" s="95"/>
      <c r="GO317" s="95"/>
      <c r="GP317" s="95"/>
      <c r="GQ317" s="95"/>
      <c r="GR317" s="95"/>
      <c r="GS317" s="232">
        <v>2</v>
      </c>
      <c r="GT317" s="238" t="s">
        <v>546</v>
      </c>
      <c r="GU317" s="81" t="s">
        <v>547</v>
      </c>
      <c r="GV317" s="95">
        <v>2011</v>
      </c>
      <c r="GW317" s="95">
        <v>2011</v>
      </c>
      <c r="GX317" s="81">
        <v>4</v>
      </c>
      <c r="GY317" s="95">
        <v>125</v>
      </c>
      <c r="GZ317" s="81">
        <v>2</v>
      </c>
      <c r="HA317" s="95">
        <v>1.4999999999999999E-2</v>
      </c>
      <c r="HB317" s="95">
        <v>10</v>
      </c>
      <c r="HC317" s="95">
        <v>1E-3</v>
      </c>
      <c r="HD317" s="95"/>
      <c r="HE317" s="95"/>
      <c r="HF317" s="95"/>
      <c r="HG317" s="95"/>
      <c r="HH317" s="95"/>
      <c r="HI317" s="232">
        <v>2</v>
      </c>
      <c r="HJ317" s="238" t="s">
        <v>546</v>
      </c>
      <c r="HK317" s="81" t="s">
        <v>547</v>
      </c>
      <c r="HL317" s="95">
        <v>2011</v>
      </c>
      <c r="HM317" s="95">
        <v>2011</v>
      </c>
      <c r="HN317" s="81">
        <v>4</v>
      </c>
      <c r="HO317" s="95">
        <v>125</v>
      </c>
      <c r="HP317" s="81">
        <v>2</v>
      </c>
      <c r="HQ317" s="95">
        <v>1.4999999999999999E-2</v>
      </c>
      <c r="HR317" s="95">
        <v>10</v>
      </c>
      <c r="HS317" s="95">
        <v>1E-3</v>
      </c>
      <c r="HT317" s="95"/>
      <c r="HU317" s="95"/>
      <c r="HV317" s="95"/>
      <c r="HW317" s="95"/>
      <c r="HX317" s="95"/>
      <c r="HY317" s="232">
        <v>2</v>
      </c>
      <c r="HZ317" s="238" t="s">
        <v>546</v>
      </c>
      <c r="IA317" s="81" t="s">
        <v>547</v>
      </c>
      <c r="IB317" s="95">
        <v>2011</v>
      </c>
      <c r="IC317" s="95">
        <v>2011</v>
      </c>
      <c r="ID317" s="81">
        <v>4</v>
      </c>
      <c r="IE317" s="95">
        <v>125</v>
      </c>
      <c r="IF317" s="81">
        <v>2</v>
      </c>
      <c r="IG317" s="95">
        <v>1.4999999999999999E-2</v>
      </c>
      <c r="IH317" s="95">
        <v>10</v>
      </c>
      <c r="II317" s="95">
        <v>1E-3</v>
      </c>
      <c r="IJ317" s="95"/>
      <c r="IK317" s="95"/>
      <c r="IL317" s="95"/>
      <c r="IM317" s="95"/>
      <c r="IN317" s="95"/>
    </row>
    <row r="318" spans="1:248" ht="38.65" customHeight="1">
      <c r="A318" s="226"/>
      <c r="B318" s="226"/>
      <c r="C318" s="81" t="s">
        <v>548</v>
      </c>
      <c r="D318" s="95">
        <v>2011</v>
      </c>
      <c r="E318" s="95">
        <v>2011</v>
      </c>
      <c r="F318" s="81">
        <v>4</v>
      </c>
      <c r="G318" s="95">
        <v>110</v>
      </c>
      <c r="H318" s="81">
        <v>2</v>
      </c>
      <c r="I318" s="95">
        <v>1.4999999999999999E-2</v>
      </c>
      <c r="J318" s="95">
        <v>10</v>
      </c>
      <c r="K318" s="95">
        <v>1E-3</v>
      </c>
      <c r="L318" s="77"/>
      <c r="M318" s="77"/>
      <c r="N318" s="95">
        <v>0.02</v>
      </c>
      <c r="O318" s="95">
        <v>2</v>
      </c>
      <c r="P318" s="77"/>
      <c r="Q318" s="111"/>
      <c r="R318" s="111"/>
      <c r="S318" s="111"/>
      <c r="T318" s="110"/>
      <c r="U318" s="110"/>
      <c r="V318" s="110"/>
      <c r="W318" s="110"/>
      <c r="X318" s="110"/>
      <c r="Y318" s="237"/>
      <c r="Z318" s="242"/>
      <c r="AA318" s="112"/>
      <c r="AB318" s="111"/>
      <c r="AC318" s="111"/>
      <c r="AD318" s="112"/>
      <c r="AE318" s="111"/>
      <c r="AF318" s="112"/>
      <c r="AG318" s="111"/>
      <c r="AH318" s="111"/>
      <c r="AI318" s="111"/>
      <c r="AJ318" s="110"/>
      <c r="AK318" s="110"/>
      <c r="AL318" s="110"/>
      <c r="AM318" s="109"/>
      <c r="AN318" s="77"/>
      <c r="AO318" s="233"/>
      <c r="AP318" s="239"/>
      <c r="AQ318" s="81" t="s">
        <v>548</v>
      </c>
      <c r="AR318" s="95">
        <v>2011</v>
      </c>
      <c r="AS318" s="95">
        <v>2011</v>
      </c>
      <c r="AT318" s="81">
        <v>4</v>
      </c>
      <c r="AU318" s="95">
        <v>110</v>
      </c>
      <c r="AV318" s="81">
        <v>2</v>
      </c>
      <c r="AW318" s="95">
        <v>1.4999999999999999E-2</v>
      </c>
      <c r="AX318" s="95">
        <v>10</v>
      </c>
      <c r="AY318" s="95">
        <v>1E-3</v>
      </c>
      <c r="AZ318" s="77"/>
      <c r="BA318" s="77"/>
      <c r="BB318" s="77"/>
      <c r="BC318" s="77"/>
      <c r="BD318" s="77"/>
      <c r="BE318" s="233"/>
      <c r="BF318" s="239"/>
      <c r="BG318" s="81" t="s">
        <v>548</v>
      </c>
      <c r="BH318" s="95">
        <v>2011</v>
      </c>
      <c r="BI318" s="95">
        <v>2011</v>
      </c>
      <c r="BJ318" s="81">
        <v>4</v>
      </c>
      <c r="BK318" s="95">
        <v>110</v>
      </c>
      <c r="BL318" s="81">
        <v>2</v>
      </c>
      <c r="BM318" s="95">
        <v>1.4999999999999999E-2</v>
      </c>
      <c r="BN318" s="95">
        <v>10</v>
      </c>
      <c r="BO318" s="95">
        <v>1E-3</v>
      </c>
      <c r="BP318" s="77"/>
      <c r="BQ318" s="77"/>
      <c r="BR318" s="77"/>
      <c r="BS318" s="77"/>
      <c r="BT318" s="77"/>
      <c r="BU318" s="233"/>
      <c r="BV318" s="239"/>
      <c r="BW318" s="81" t="s">
        <v>548</v>
      </c>
      <c r="BX318" s="95">
        <v>2011</v>
      </c>
      <c r="BY318" s="95">
        <v>2011</v>
      </c>
      <c r="BZ318" s="81">
        <v>4</v>
      </c>
      <c r="CA318" s="95">
        <v>110</v>
      </c>
      <c r="CB318" s="81">
        <v>2</v>
      </c>
      <c r="CC318" s="95">
        <v>1.4999999999999999E-2</v>
      </c>
      <c r="CD318" s="95">
        <v>10</v>
      </c>
      <c r="CE318" s="95">
        <v>1E-3</v>
      </c>
      <c r="CF318" s="77"/>
      <c r="CG318" s="77"/>
      <c r="CH318" s="77"/>
      <c r="CI318" s="77"/>
      <c r="CJ318" s="77"/>
      <c r="CK318" s="233"/>
      <c r="CL318" s="239"/>
      <c r="CM318" s="81" t="s">
        <v>548</v>
      </c>
      <c r="CN318" s="95">
        <v>2011</v>
      </c>
      <c r="CO318" s="95">
        <v>2011</v>
      </c>
      <c r="CP318" s="81">
        <v>4</v>
      </c>
      <c r="CQ318" s="95">
        <v>110</v>
      </c>
      <c r="CR318" s="81">
        <v>2</v>
      </c>
      <c r="CS318" s="95">
        <v>1.4999999999999999E-2</v>
      </c>
      <c r="CT318" s="95">
        <v>10</v>
      </c>
      <c r="CU318" s="95">
        <v>1E-3</v>
      </c>
      <c r="CV318" s="77"/>
      <c r="CW318" s="77"/>
      <c r="CX318" s="77"/>
      <c r="CY318" s="77"/>
      <c r="CZ318" s="77"/>
      <c r="DA318" s="233"/>
      <c r="DB318" s="239"/>
      <c r="DC318" s="81" t="s">
        <v>548</v>
      </c>
      <c r="DD318" s="95">
        <v>2011</v>
      </c>
      <c r="DE318" s="95">
        <v>2011</v>
      </c>
      <c r="DF318" s="81">
        <v>4</v>
      </c>
      <c r="DG318" s="95">
        <v>110</v>
      </c>
      <c r="DH318" s="81">
        <v>2</v>
      </c>
      <c r="DI318" s="95">
        <v>1.4999999999999999E-2</v>
      </c>
      <c r="DJ318" s="95">
        <v>10</v>
      </c>
      <c r="DK318" s="95">
        <v>1E-3</v>
      </c>
      <c r="DL318" s="77"/>
      <c r="DM318" s="77"/>
      <c r="DN318" s="77"/>
      <c r="DO318" s="77"/>
      <c r="DP318" s="77"/>
      <c r="DQ318" s="233"/>
      <c r="DR318" s="239"/>
      <c r="DS318" s="81" t="s">
        <v>548</v>
      </c>
      <c r="DT318" s="95">
        <v>2011</v>
      </c>
      <c r="DU318" s="95">
        <v>2011</v>
      </c>
      <c r="DV318" s="81">
        <v>4</v>
      </c>
      <c r="DW318" s="95">
        <v>110</v>
      </c>
      <c r="DX318" s="81">
        <v>2</v>
      </c>
      <c r="DY318" s="95">
        <v>1.4999999999999999E-2</v>
      </c>
      <c r="DZ318" s="95">
        <v>10</v>
      </c>
      <c r="EA318" s="95">
        <v>1E-3</v>
      </c>
      <c r="EB318" s="77"/>
      <c r="EC318" s="77"/>
      <c r="ED318" s="77"/>
      <c r="EE318" s="77"/>
      <c r="EF318" s="77"/>
      <c r="EG318" s="233"/>
      <c r="EH318" s="239"/>
      <c r="EI318" s="81" t="s">
        <v>548</v>
      </c>
      <c r="EJ318" s="95">
        <v>2011</v>
      </c>
      <c r="EK318" s="95">
        <v>2011</v>
      </c>
      <c r="EL318" s="81">
        <v>4</v>
      </c>
      <c r="EM318" s="95">
        <v>110</v>
      </c>
      <c r="EN318" s="81">
        <v>2</v>
      </c>
      <c r="EO318" s="95">
        <v>1.4999999999999999E-2</v>
      </c>
      <c r="EP318" s="95">
        <v>10</v>
      </c>
      <c r="EQ318" s="95">
        <v>1E-3</v>
      </c>
      <c r="ER318" s="77"/>
      <c r="ES318" s="77"/>
      <c r="ET318" s="77"/>
      <c r="EU318" s="77"/>
      <c r="EV318" s="77"/>
      <c r="EW318" s="233"/>
      <c r="EX318" s="239"/>
      <c r="EY318" s="81" t="s">
        <v>548</v>
      </c>
      <c r="EZ318" s="95">
        <v>2011</v>
      </c>
      <c r="FA318" s="95">
        <v>2011</v>
      </c>
      <c r="FB318" s="81">
        <v>4</v>
      </c>
      <c r="FC318" s="95">
        <v>110</v>
      </c>
      <c r="FD318" s="81">
        <v>2</v>
      </c>
      <c r="FE318" s="95">
        <v>1.4999999999999999E-2</v>
      </c>
      <c r="FF318" s="95">
        <v>10</v>
      </c>
      <c r="FG318" s="95">
        <v>1E-3</v>
      </c>
      <c r="FH318" s="77"/>
      <c r="FI318" s="77"/>
      <c r="FJ318" s="77"/>
      <c r="FK318" s="77"/>
      <c r="FL318" s="77"/>
      <c r="FM318" s="233"/>
      <c r="FN318" s="239"/>
      <c r="FO318" s="81" t="s">
        <v>548</v>
      </c>
      <c r="FP318" s="95">
        <v>2011</v>
      </c>
      <c r="FQ318" s="95">
        <v>2011</v>
      </c>
      <c r="FR318" s="81">
        <v>4</v>
      </c>
      <c r="FS318" s="95">
        <v>110</v>
      </c>
      <c r="FT318" s="81">
        <v>2</v>
      </c>
      <c r="FU318" s="95">
        <v>1.4999999999999999E-2</v>
      </c>
      <c r="FV318" s="95">
        <v>10</v>
      </c>
      <c r="FW318" s="95">
        <v>1E-3</v>
      </c>
      <c r="FX318" s="77"/>
      <c r="FY318" s="77"/>
      <c r="FZ318" s="77"/>
      <c r="GA318" s="77"/>
      <c r="GB318" s="77"/>
      <c r="GC318" s="233"/>
      <c r="GD318" s="239"/>
      <c r="GE318" s="81" t="s">
        <v>548</v>
      </c>
      <c r="GF318" s="95">
        <v>2011</v>
      </c>
      <c r="GG318" s="95">
        <v>2011</v>
      </c>
      <c r="GH318" s="81">
        <v>4</v>
      </c>
      <c r="GI318" s="95">
        <v>110</v>
      </c>
      <c r="GJ318" s="81">
        <v>2</v>
      </c>
      <c r="GK318" s="95">
        <v>1.4999999999999999E-2</v>
      </c>
      <c r="GL318" s="95">
        <v>10</v>
      </c>
      <c r="GM318" s="95">
        <v>1E-3</v>
      </c>
      <c r="GN318" s="77"/>
      <c r="GO318" s="77"/>
      <c r="GP318" s="77"/>
      <c r="GQ318" s="77"/>
      <c r="GR318" s="77"/>
      <c r="GS318" s="233"/>
      <c r="GT318" s="239"/>
      <c r="GU318" s="81" t="s">
        <v>548</v>
      </c>
      <c r="GV318" s="95">
        <v>2011</v>
      </c>
      <c r="GW318" s="95">
        <v>2011</v>
      </c>
      <c r="GX318" s="81">
        <v>4</v>
      </c>
      <c r="GY318" s="95">
        <v>110</v>
      </c>
      <c r="GZ318" s="81">
        <v>2</v>
      </c>
      <c r="HA318" s="95">
        <v>1.4999999999999999E-2</v>
      </c>
      <c r="HB318" s="95">
        <v>10</v>
      </c>
      <c r="HC318" s="95">
        <v>1E-3</v>
      </c>
      <c r="HD318" s="77"/>
      <c r="HE318" s="77"/>
      <c r="HF318" s="77"/>
      <c r="HG318" s="77"/>
      <c r="HH318" s="77"/>
      <c r="HI318" s="233"/>
      <c r="HJ318" s="239"/>
      <c r="HK318" s="81" t="s">
        <v>548</v>
      </c>
      <c r="HL318" s="95">
        <v>2011</v>
      </c>
      <c r="HM318" s="95">
        <v>2011</v>
      </c>
      <c r="HN318" s="81">
        <v>4</v>
      </c>
      <c r="HO318" s="95">
        <v>110</v>
      </c>
      <c r="HP318" s="81">
        <v>2</v>
      </c>
      <c r="HQ318" s="95">
        <v>1.4999999999999999E-2</v>
      </c>
      <c r="HR318" s="95">
        <v>10</v>
      </c>
      <c r="HS318" s="95">
        <v>1E-3</v>
      </c>
      <c r="HT318" s="77"/>
      <c r="HU318" s="77"/>
      <c r="HV318" s="77"/>
      <c r="HW318" s="77"/>
      <c r="HX318" s="77"/>
      <c r="HY318" s="233"/>
      <c r="HZ318" s="239"/>
      <c r="IA318" s="81" t="s">
        <v>548</v>
      </c>
      <c r="IB318" s="95">
        <v>2011</v>
      </c>
      <c r="IC318" s="95">
        <v>2011</v>
      </c>
      <c r="ID318" s="81">
        <v>4</v>
      </c>
      <c r="IE318" s="95">
        <v>110</v>
      </c>
      <c r="IF318" s="81">
        <v>2</v>
      </c>
      <c r="IG318" s="95">
        <v>1.4999999999999999E-2</v>
      </c>
      <c r="IH318" s="95">
        <v>10</v>
      </c>
      <c r="II318" s="95">
        <v>1E-3</v>
      </c>
      <c r="IJ318" s="77"/>
      <c r="IK318" s="77"/>
      <c r="IL318" s="77"/>
      <c r="IM318" s="77"/>
      <c r="IN318" s="77"/>
    </row>
    <row r="319" spans="1:248" ht="27.4" customHeight="1">
      <c r="A319" s="77"/>
      <c r="B319" s="77" t="s">
        <v>539</v>
      </c>
      <c r="C319" s="77"/>
      <c r="D319" s="77"/>
      <c r="E319" s="77"/>
      <c r="F319" s="77"/>
      <c r="G319" s="91">
        <f>G318+G317+G316</f>
        <v>293</v>
      </c>
      <c r="H319" s="77"/>
      <c r="I319" s="91">
        <f>I318+I317+I316</f>
        <v>0.05</v>
      </c>
      <c r="J319" s="91">
        <f>J318+J317+J316</f>
        <v>45</v>
      </c>
      <c r="K319" s="91">
        <f>K318+K317+K316</f>
        <v>7.0000000000000001E-3</v>
      </c>
      <c r="L319" s="91"/>
      <c r="M319" s="91"/>
      <c r="N319" s="91">
        <f>N318+N317+N316</f>
        <v>5.5E-2</v>
      </c>
      <c r="O319" s="91">
        <f>O318+O317+O316</f>
        <v>6</v>
      </c>
      <c r="P319" s="77"/>
      <c r="Q319" s="108"/>
      <c r="R319" s="108"/>
      <c r="S319" s="108"/>
      <c r="T319" s="108"/>
      <c r="U319" s="108"/>
      <c r="V319" s="108"/>
      <c r="W319" s="108"/>
      <c r="X319" s="108"/>
      <c r="Y319" s="108"/>
      <c r="Z319" s="108"/>
      <c r="AA319" s="108"/>
      <c r="AB319" s="108"/>
      <c r="AC319" s="108"/>
      <c r="AD319" s="108"/>
      <c r="AE319" s="108"/>
      <c r="AF319" s="108"/>
      <c r="AG319" s="108"/>
      <c r="AH319" s="108"/>
      <c r="AI319" s="108"/>
      <c r="AJ319" s="108"/>
      <c r="AK319" s="108"/>
      <c r="AL319" s="108"/>
    </row>
    <row r="320" spans="1:248">
      <c r="A320" s="230" t="s">
        <v>529</v>
      </c>
      <c r="B320" s="230"/>
      <c r="C320" s="230"/>
      <c r="D320" s="230"/>
      <c r="E320" s="230"/>
      <c r="F320" s="230"/>
      <c r="G320" s="230"/>
      <c r="H320" s="230"/>
      <c r="I320" s="230"/>
      <c r="J320" s="230"/>
      <c r="K320" s="230"/>
      <c r="L320" s="230"/>
      <c r="M320" s="230"/>
      <c r="N320" s="230"/>
      <c r="O320" s="230"/>
      <c r="P320" s="230"/>
    </row>
    <row r="321" spans="1:16" s="105" customFormat="1" ht="33.4" customHeight="1">
      <c r="A321" s="95">
        <v>1</v>
      </c>
      <c r="B321" s="81" t="s">
        <v>44</v>
      </c>
      <c r="C321" s="81" t="s">
        <v>43</v>
      </c>
      <c r="D321" s="95">
        <v>2011</v>
      </c>
      <c r="E321" s="95">
        <v>2011</v>
      </c>
      <c r="F321" s="81">
        <v>5</v>
      </c>
      <c r="G321" s="81">
        <v>650</v>
      </c>
      <c r="H321" s="81">
        <v>1.2</v>
      </c>
      <c r="I321" s="81">
        <v>90</v>
      </c>
      <c r="J321" s="81">
        <v>20</v>
      </c>
      <c r="K321" s="81"/>
      <c r="L321" s="81"/>
      <c r="M321" s="81"/>
      <c r="N321" s="81"/>
      <c r="O321" s="81"/>
      <c r="P321" s="81"/>
    </row>
    <row r="322" spans="1:16" s="105" customFormat="1" ht="31.7" customHeight="1">
      <c r="A322" s="95">
        <v>2</v>
      </c>
      <c r="B322" s="81"/>
      <c r="C322" s="81" t="s">
        <v>42</v>
      </c>
      <c r="D322" s="95">
        <v>2011</v>
      </c>
      <c r="E322" s="95">
        <v>2011</v>
      </c>
      <c r="F322" s="81">
        <v>5</v>
      </c>
      <c r="G322" s="81">
        <v>600</v>
      </c>
      <c r="H322" s="81">
        <v>1.2</v>
      </c>
      <c r="I322" s="81">
        <v>90</v>
      </c>
      <c r="J322" s="81">
        <v>20</v>
      </c>
      <c r="K322" s="81"/>
      <c r="L322" s="81"/>
      <c r="M322" s="81"/>
      <c r="N322" s="81"/>
      <c r="O322" s="81"/>
      <c r="P322" s="81"/>
    </row>
    <row r="323" spans="1:16" s="105" customFormat="1" ht="38.25">
      <c r="A323" s="95">
        <v>3</v>
      </c>
      <c r="B323" s="81"/>
      <c r="C323" s="81" t="s">
        <v>41</v>
      </c>
      <c r="D323" s="95">
        <v>2011</v>
      </c>
      <c r="E323" s="95">
        <v>2011</v>
      </c>
      <c r="F323" s="81">
        <v>5</v>
      </c>
      <c r="G323" s="81">
        <v>495</v>
      </c>
      <c r="H323" s="81">
        <v>1.2</v>
      </c>
      <c r="I323" s="81">
        <v>65</v>
      </c>
      <c r="J323" s="81">
        <v>5</v>
      </c>
      <c r="K323" s="81"/>
      <c r="L323" s="81"/>
      <c r="M323" s="81"/>
      <c r="N323" s="81"/>
      <c r="O323" s="81"/>
      <c r="P323" s="81"/>
    </row>
    <row r="324" spans="1:16" s="105" customFormat="1" ht="33.4" customHeight="1">
      <c r="A324" s="95">
        <v>4</v>
      </c>
      <c r="B324" s="81" t="s">
        <v>40</v>
      </c>
      <c r="C324" s="81" t="s">
        <v>39</v>
      </c>
      <c r="D324" s="81">
        <v>2012</v>
      </c>
      <c r="E324" s="81">
        <v>2012</v>
      </c>
      <c r="F324" s="81">
        <v>6</v>
      </c>
      <c r="G324" s="95">
        <v>130</v>
      </c>
      <c r="H324" s="81">
        <v>1.2</v>
      </c>
      <c r="I324" s="81">
        <v>1</v>
      </c>
      <c r="J324" s="81">
        <v>1</v>
      </c>
      <c r="K324" s="81"/>
      <c r="L324" s="81"/>
      <c r="M324" s="107"/>
      <c r="N324" s="81">
        <v>2</v>
      </c>
      <c r="O324" s="81"/>
      <c r="P324" s="81"/>
    </row>
    <row r="325" spans="1:16" s="105" customFormat="1" ht="33.4" customHeight="1">
      <c r="A325" s="95">
        <v>5</v>
      </c>
      <c r="B325" s="81"/>
      <c r="C325" s="81" t="s">
        <v>38</v>
      </c>
      <c r="D325" s="81">
        <v>2012</v>
      </c>
      <c r="E325" s="81">
        <v>2012</v>
      </c>
      <c r="F325" s="81">
        <v>6</v>
      </c>
      <c r="G325" s="95">
        <v>150</v>
      </c>
      <c r="H325" s="81">
        <v>1.2</v>
      </c>
      <c r="I325" s="81">
        <v>1</v>
      </c>
      <c r="J325" s="81">
        <v>1</v>
      </c>
      <c r="K325" s="81"/>
      <c r="L325" s="81"/>
      <c r="M325" s="107"/>
      <c r="N325" s="81">
        <v>2</v>
      </c>
      <c r="O325" s="81"/>
      <c r="P325" s="81"/>
    </row>
    <row r="326" spans="1:16" s="105" customFormat="1" ht="34.35" customHeight="1">
      <c r="A326" s="95">
        <v>6</v>
      </c>
      <c r="B326" s="81"/>
      <c r="C326" s="81" t="s">
        <v>37</v>
      </c>
      <c r="D326" s="81">
        <v>2012</v>
      </c>
      <c r="E326" s="81">
        <v>2012</v>
      </c>
      <c r="F326" s="81">
        <v>6</v>
      </c>
      <c r="G326" s="95">
        <v>140</v>
      </c>
      <c r="H326" s="81">
        <v>1.2</v>
      </c>
      <c r="I326" s="81">
        <v>1</v>
      </c>
      <c r="J326" s="81">
        <v>1</v>
      </c>
      <c r="K326" s="81"/>
      <c r="L326" s="81"/>
      <c r="M326" s="107"/>
      <c r="N326" s="81">
        <v>2</v>
      </c>
      <c r="O326" s="81"/>
      <c r="P326" s="81"/>
    </row>
    <row r="327" spans="1:16" s="105" customFormat="1" ht="48" customHeight="1">
      <c r="A327" s="95">
        <v>8</v>
      </c>
      <c r="B327" s="81"/>
      <c r="C327" s="81" t="s">
        <v>32</v>
      </c>
      <c r="D327" s="81">
        <v>2014</v>
      </c>
      <c r="E327" s="81">
        <v>2015</v>
      </c>
      <c r="F327" s="81">
        <v>6</v>
      </c>
      <c r="G327" s="95">
        <v>130</v>
      </c>
      <c r="H327" s="81">
        <v>1.2</v>
      </c>
      <c r="I327" s="81">
        <v>1</v>
      </c>
      <c r="J327" s="81">
        <v>1</v>
      </c>
      <c r="K327" s="81"/>
      <c r="L327" s="81"/>
      <c r="M327" s="107"/>
      <c r="N327" s="81">
        <v>2</v>
      </c>
      <c r="O327" s="81"/>
      <c r="P327" s="81"/>
    </row>
    <row r="328" spans="1:16" s="105" customFormat="1" ht="25.5">
      <c r="A328" s="95">
        <v>9</v>
      </c>
      <c r="B328" s="81"/>
      <c r="C328" s="81" t="s">
        <v>36</v>
      </c>
      <c r="D328" s="81">
        <v>2013</v>
      </c>
      <c r="E328" s="81">
        <v>2014</v>
      </c>
      <c r="F328" s="81">
        <v>5</v>
      </c>
      <c r="G328" s="95">
        <v>100</v>
      </c>
      <c r="H328" s="81">
        <v>1.2</v>
      </c>
      <c r="I328" s="81">
        <v>1</v>
      </c>
      <c r="J328" s="81">
        <v>1</v>
      </c>
      <c r="K328" s="81"/>
      <c r="L328" s="81"/>
      <c r="M328" s="107"/>
      <c r="N328" s="81">
        <v>2</v>
      </c>
      <c r="O328" s="81"/>
      <c r="P328" s="81"/>
    </row>
    <row r="329" spans="1:16" s="105" customFormat="1" ht="31.7" customHeight="1">
      <c r="A329" s="95">
        <v>10</v>
      </c>
      <c r="B329" s="81" t="s">
        <v>35</v>
      </c>
      <c r="C329" s="81" t="s">
        <v>34</v>
      </c>
      <c r="D329" s="95">
        <v>2012</v>
      </c>
      <c r="E329" s="95">
        <v>2013</v>
      </c>
      <c r="F329" s="81">
        <v>5</v>
      </c>
      <c r="G329" s="81">
        <v>200</v>
      </c>
      <c r="H329" s="81">
        <v>1.2</v>
      </c>
      <c r="I329" s="81">
        <v>1</v>
      </c>
      <c r="J329" s="77"/>
      <c r="K329" s="81"/>
      <c r="L329" s="81"/>
      <c r="M329" s="81"/>
      <c r="N329" s="107"/>
      <c r="O329" s="81"/>
      <c r="P329" s="81"/>
    </row>
    <row r="330" spans="1:16" s="105" customFormat="1" ht="33.4" customHeight="1">
      <c r="A330" s="95">
        <v>11</v>
      </c>
      <c r="B330" s="81"/>
      <c r="C330" s="81" t="s">
        <v>33</v>
      </c>
      <c r="D330" s="95">
        <v>2011</v>
      </c>
      <c r="E330" s="95">
        <v>2012</v>
      </c>
      <c r="F330" s="81">
        <v>5</v>
      </c>
      <c r="G330" s="81">
        <v>200</v>
      </c>
      <c r="H330" s="81">
        <v>1.2</v>
      </c>
      <c r="I330" s="81">
        <v>1</v>
      </c>
      <c r="J330" s="81"/>
      <c r="K330" s="81"/>
      <c r="L330" s="81"/>
      <c r="M330" s="81"/>
      <c r="N330" s="107"/>
      <c r="O330" s="81"/>
      <c r="P330" s="81"/>
    </row>
    <row r="331" spans="1:16" s="105" customFormat="1" ht="47.1" customHeight="1">
      <c r="A331" s="95">
        <v>12</v>
      </c>
      <c r="B331" s="81"/>
      <c r="C331" s="81" t="s">
        <v>32</v>
      </c>
      <c r="D331" s="95">
        <v>2011</v>
      </c>
      <c r="E331" s="95">
        <v>2011</v>
      </c>
      <c r="F331" s="81">
        <v>3</v>
      </c>
      <c r="G331" s="81">
        <v>11</v>
      </c>
      <c r="H331" s="81">
        <v>1.2</v>
      </c>
      <c r="I331" s="81">
        <v>4</v>
      </c>
      <c r="J331" s="95"/>
      <c r="K331" s="95"/>
      <c r="L331" s="95"/>
      <c r="M331" s="95"/>
      <c r="N331" s="107"/>
      <c r="O331" s="95">
        <v>4.0000000000000001E-3</v>
      </c>
      <c r="P331" s="95"/>
    </row>
    <row r="332" spans="1:16" s="105" customFormat="1" ht="31.7" customHeight="1">
      <c r="A332" s="95">
        <v>13</v>
      </c>
      <c r="B332" s="81"/>
      <c r="C332" s="81" t="s">
        <v>31</v>
      </c>
      <c r="D332" s="95">
        <v>2012</v>
      </c>
      <c r="E332" s="95">
        <v>2012</v>
      </c>
      <c r="F332" s="81">
        <v>3</v>
      </c>
      <c r="G332" s="81">
        <v>11</v>
      </c>
      <c r="H332" s="81">
        <v>1.2</v>
      </c>
      <c r="I332" s="81">
        <v>4</v>
      </c>
      <c r="J332" s="95"/>
      <c r="K332" s="95"/>
      <c r="L332" s="95"/>
      <c r="M332" s="95"/>
      <c r="N332" s="107"/>
      <c r="O332" s="95">
        <v>4.0000000000000001E-3</v>
      </c>
      <c r="P332" s="95"/>
    </row>
    <row r="333" spans="1:16" s="105" customFormat="1" ht="30" customHeight="1">
      <c r="A333" s="95">
        <v>14</v>
      </c>
      <c r="B333" s="81"/>
      <c r="C333" s="81" t="s">
        <v>30</v>
      </c>
      <c r="D333" s="95">
        <v>2012</v>
      </c>
      <c r="E333" s="95">
        <v>2012</v>
      </c>
      <c r="F333" s="81">
        <v>3</v>
      </c>
      <c r="G333" s="81">
        <v>10</v>
      </c>
      <c r="H333" s="81">
        <v>1.2</v>
      </c>
      <c r="I333" s="81">
        <v>3</v>
      </c>
      <c r="J333" s="95"/>
      <c r="K333" s="95"/>
      <c r="L333" s="95"/>
      <c r="M333" s="95"/>
      <c r="N333" s="107"/>
      <c r="O333" s="95">
        <v>3.0000000000000001E-3</v>
      </c>
      <c r="P333" s="95"/>
    </row>
    <row r="334" spans="1:16" s="104" customFormat="1">
      <c r="A334" s="77"/>
      <c r="B334" s="78" t="s">
        <v>539</v>
      </c>
      <c r="C334" s="77"/>
      <c r="D334" s="77"/>
      <c r="E334" s="77"/>
      <c r="F334" s="77"/>
      <c r="G334" s="91">
        <f>SUM(G321:G333)</f>
        <v>2827</v>
      </c>
      <c r="H334" s="77"/>
      <c r="I334" s="91">
        <f>SUM(I321:I333)</f>
        <v>263</v>
      </c>
      <c r="J334" s="91">
        <f>SUM(J321:J333)</f>
        <v>50</v>
      </c>
      <c r="K334" s="77"/>
      <c r="L334" s="77"/>
      <c r="M334" s="77"/>
      <c r="N334" s="171">
        <v>10</v>
      </c>
      <c r="O334" s="77">
        <f>SUM(O329:O333)</f>
        <v>1.0999999999999999E-2</v>
      </c>
      <c r="P334" s="77"/>
    </row>
    <row r="335" spans="1:16" s="105" customFormat="1">
      <c r="A335" s="230" t="s">
        <v>530</v>
      </c>
      <c r="B335" s="230"/>
      <c r="C335" s="230"/>
      <c r="D335" s="230"/>
      <c r="E335" s="230"/>
      <c r="F335" s="230"/>
      <c r="G335" s="230"/>
      <c r="H335" s="230"/>
      <c r="I335" s="230"/>
      <c r="J335" s="230"/>
      <c r="K335" s="230"/>
      <c r="L335" s="230"/>
      <c r="M335" s="230"/>
      <c r="N335" s="230"/>
      <c r="O335" s="230"/>
      <c r="P335" s="230"/>
    </row>
    <row r="336" spans="1:16" s="105" customFormat="1">
      <c r="A336" s="227">
        <v>1</v>
      </c>
      <c r="B336" s="226" t="s">
        <v>29</v>
      </c>
      <c r="C336" s="226" t="s">
        <v>28</v>
      </c>
      <c r="D336" s="227">
        <v>2011</v>
      </c>
      <c r="E336" s="227">
        <v>2011</v>
      </c>
      <c r="F336" s="227">
        <v>1</v>
      </c>
      <c r="G336" s="227">
        <v>28</v>
      </c>
      <c r="H336" s="226">
        <v>2</v>
      </c>
      <c r="I336" s="227">
        <v>3.0000000000000001E-3</v>
      </c>
      <c r="J336" s="227">
        <v>1.4999999999999999E-2</v>
      </c>
      <c r="K336" s="226"/>
      <c r="L336" s="226"/>
      <c r="M336" s="226"/>
      <c r="N336" s="226">
        <v>0.01</v>
      </c>
      <c r="O336" s="226"/>
      <c r="P336" s="226"/>
    </row>
    <row r="337" spans="1:16" s="105" customFormat="1">
      <c r="A337" s="227"/>
      <c r="B337" s="226"/>
      <c r="C337" s="226"/>
      <c r="D337" s="227"/>
      <c r="E337" s="227"/>
      <c r="F337" s="227"/>
      <c r="G337" s="227"/>
      <c r="H337" s="226"/>
      <c r="I337" s="227"/>
      <c r="J337" s="227"/>
      <c r="K337" s="226"/>
      <c r="L337" s="226"/>
      <c r="M337" s="226"/>
      <c r="N337" s="226"/>
      <c r="O337" s="226"/>
      <c r="P337" s="226"/>
    </row>
    <row r="338" spans="1:16" s="105" customFormat="1">
      <c r="A338" s="227"/>
      <c r="B338" s="226"/>
      <c r="C338" s="226"/>
      <c r="D338" s="227"/>
      <c r="E338" s="227"/>
      <c r="F338" s="227"/>
      <c r="G338" s="227"/>
      <c r="H338" s="226"/>
      <c r="I338" s="227"/>
      <c r="J338" s="227"/>
      <c r="K338" s="226"/>
      <c r="L338" s="226"/>
      <c r="M338" s="226"/>
      <c r="N338" s="226"/>
      <c r="O338" s="226"/>
      <c r="P338" s="226"/>
    </row>
    <row r="339" spans="1:16" s="105" customFormat="1" ht="191.1" customHeight="1">
      <c r="A339" s="227"/>
      <c r="B339" s="226"/>
      <c r="C339" s="226"/>
      <c r="D339" s="227"/>
      <c r="E339" s="227"/>
      <c r="F339" s="227"/>
      <c r="G339" s="227"/>
      <c r="H339" s="226"/>
      <c r="I339" s="227"/>
      <c r="J339" s="227"/>
      <c r="K339" s="226"/>
      <c r="L339" s="226"/>
      <c r="M339" s="226"/>
      <c r="N339" s="226"/>
      <c r="O339" s="226"/>
      <c r="P339" s="226"/>
    </row>
    <row r="340" spans="1:16" s="105" customFormat="1" ht="63.75">
      <c r="A340" s="95">
        <v>2</v>
      </c>
      <c r="B340" s="81" t="s">
        <v>27</v>
      </c>
      <c r="C340" s="81" t="s">
        <v>647</v>
      </c>
      <c r="D340" s="95">
        <v>2011</v>
      </c>
      <c r="E340" s="95">
        <v>2015</v>
      </c>
      <c r="F340" s="95">
        <v>10</v>
      </c>
      <c r="G340" s="95">
        <v>950</v>
      </c>
      <c r="H340" s="81">
        <v>1.2</v>
      </c>
      <c r="I340" s="95">
        <v>1.4999999999999999E-2</v>
      </c>
      <c r="J340" s="95">
        <v>0.09</v>
      </c>
      <c r="K340" s="81"/>
      <c r="L340" s="81"/>
      <c r="M340" s="81"/>
      <c r="N340" s="81">
        <v>0.06</v>
      </c>
      <c r="O340" s="81"/>
      <c r="P340" s="81"/>
    </row>
    <row r="341" spans="1:16" s="105" customFormat="1" ht="30" customHeight="1">
      <c r="A341" s="227">
        <v>3</v>
      </c>
      <c r="B341" s="226" t="s">
        <v>26</v>
      </c>
      <c r="C341" s="81" t="s">
        <v>25</v>
      </c>
      <c r="D341" s="95">
        <v>2012</v>
      </c>
      <c r="E341" s="95">
        <v>2012</v>
      </c>
      <c r="F341" s="95">
        <v>3.5</v>
      </c>
      <c r="G341" s="81">
        <v>370</v>
      </c>
      <c r="H341" s="81" t="s">
        <v>24</v>
      </c>
      <c r="I341" s="95">
        <v>0.02</v>
      </c>
      <c r="J341" s="95">
        <v>9.5000000000000001E-2</v>
      </c>
      <c r="K341" s="81"/>
      <c r="L341" s="81"/>
      <c r="M341" s="81"/>
      <c r="N341" s="81">
        <v>0.06</v>
      </c>
      <c r="O341" s="81"/>
      <c r="P341" s="81"/>
    </row>
    <row r="342" spans="1:16" s="105" customFormat="1">
      <c r="A342" s="227"/>
      <c r="B342" s="226"/>
      <c r="C342" s="81" t="s">
        <v>23</v>
      </c>
      <c r="D342" s="95">
        <v>2012</v>
      </c>
      <c r="E342" s="95">
        <v>2012</v>
      </c>
      <c r="F342" s="95">
        <v>3.5</v>
      </c>
      <c r="G342" s="95">
        <v>300</v>
      </c>
      <c r="H342" s="81">
        <v>1.2</v>
      </c>
      <c r="I342" s="95">
        <v>1.7999999999999999E-2</v>
      </c>
      <c r="J342" s="95">
        <v>7.4999999999999997E-2</v>
      </c>
      <c r="K342" s="81"/>
      <c r="L342" s="81"/>
      <c r="M342" s="81"/>
      <c r="N342" s="81">
        <v>0.05</v>
      </c>
      <c r="O342" s="81"/>
      <c r="P342" s="81"/>
    </row>
    <row r="343" spans="1:16" s="105" customFormat="1">
      <c r="A343" s="227"/>
      <c r="B343" s="226"/>
      <c r="C343" s="81" t="s">
        <v>22</v>
      </c>
      <c r="D343" s="95">
        <v>2012</v>
      </c>
      <c r="E343" s="95">
        <v>2012</v>
      </c>
      <c r="F343" s="95">
        <v>3.5</v>
      </c>
      <c r="G343" s="95">
        <v>300</v>
      </c>
      <c r="H343" s="81">
        <v>1.2</v>
      </c>
      <c r="I343" s="95">
        <v>1.2999999999999999E-2</v>
      </c>
      <c r="J343" s="95">
        <v>0.06</v>
      </c>
      <c r="K343" s="81"/>
      <c r="L343" s="81"/>
      <c r="M343" s="81"/>
      <c r="N343" s="81">
        <v>0.04</v>
      </c>
      <c r="O343" s="81"/>
      <c r="P343" s="81"/>
    </row>
    <row r="344" spans="1:16" s="105" customFormat="1">
      <c r="A344" s="227"/>
      <c r="B344" s="226"/>
      <c r="C344" s="81" t="s">
        <v>21</v>
      </c>
      <c r="D344" s="95">
        <v>2011</v>
      </c>
      <c r="E344" s="95">
        <v>2011</v>
      </c>
      <c r="F344" s="95">
        <v>5</v>
      </c>
      <c r="G344" s="95">
        <v>520</v>
      </c>
      <c r="H344" s="81">
        <v>1.2</v>
      </c>
      <c r="I344" s="95">
        <v>1.6E-2</v>
      </c>
      <c r="J344" s="95">
        <v>6.5000000000000002E-2</v>
      </c>
      <c r="K344" s="81"/>
      <c r="L344" s="81"/>
      <c r="M344" s="81"/>
      <c r="N344" s="81">
        <v>0.04</v>
      </c>
      <c r="O344" s="81"/>
      <c r="P344" s="81"/>
    </row>
    <row r="345" spans="1:16" s="105" customFormat="1" ht="25.5">
      <c r="A345" s="227"/>
      <c r="B345" s="226"/>
      <c r="C345" s="81" t="s">
        <v>20</v>
      </c>
      <c r="D345" s="95">
        <v>2011</v>
      </c>
      <c r="E345" s="95">
        <v>2011</v>
      </c>
      <c r="F345" s="95">
        <v>4</v>
      </c>
      <c r="G345" s="95">
        <v>220</v>
      </c>
      <c r="H345" s="81">
        <v>1.2</v>
      </c>
      <c r="I345" s="95">
        <v>1.6E-2</v>
      </c>
      <c r="J345" s="95">
        <v>0.06</v>
      </c>
      <c r="K345" s="81"/>
      <c r="L345" s="81"/>
      <c r="M345" s="81"/>
      <c r="N345" s="81">
        <v>0.04</v>
      </c>
      <c r="O345" s="81"/>
      <c r="P345" s="81"/>
    </row>
    <row r="346" spans="1:16" s="105" customFormat="1" ht="63.4" customHeight="1">
      <c r="A346" s="95">
        <v>4</v>
      </c>
      <c r="B346" s="81" t="s">
        <v>19</v>
      </c>
      <c r="C346" s="81" t="s">
        <v>647</v>
      </c>
      <c r="D346" s="95">
        <v>2011</v>
      </c>
      <c r="E346" s="95">
        <v>2013</v>
      </c>
      <c r="F346" s="95">
        <v>7</v>
      </c>
      <c r="G346" s="95">
        <v>600</v>
      </c>
      <c r="H346" s="81">
        <v>1.2</v>
      </c>
      <c r="I346" s="95">
        <v>1.2999999999999999E-2</v>
      </c>
      <c r="J346" s="95">
        <v>0.05</v>
      </c>
      <c r="K346" s="81"/>
      <c r="L346" s="81"/>
      <c r="M346" s="81"/>
      <c r="N346" s="81">
        <v>0.03</v>
      </c>
      <c r="O346" s="81"/>
      <c r="P346" s="81"/>
    </row>
    <row r="347" spans="1:16" s="105" customFormat="1" ht="34.35" customHeight="1">
      <c r="A347" s="95">
        <v>5</v>
      </c>
      <c r="B347" s="81" t="s">
        <v>18</v>
      </c>
      <c r="C347" s="81" t="s">
        <v>17</v>
      </c>
      <c r="D347" s="95">
        <v>2011</v>
      </c>
      <c r="E347" s="95">
        <v>2011</v>
      </c>
      <c r="F347" s="95">
        <v>7</v>
      </c>
      <c r="G347" s="95">
        <v>400</v>
      </c>
      <c r="H347" s="81">
        <v>1.2</v>
      </c>
      <c r="I347" s="95"/>
      <c r="J347" s="95" t="s">
        <v>16</v>
      </c>
      <c r="K347" s="81"/>
      <c r="L347" s="81"/>
      <c r="M347" s="81"/>
      <c r="N347" s="81"/>
      <c r="O347" s="81"/>
      <c r="P347" s="81"/>
    </row>
    <row r="348" spans="1:16" s="105" customFormat="1" ht="39.4" customHeight="1">
      <c r="A348" s="95">
        <v>6</v>
      </c>
      <c r="B348" s="81" t="s">
        <v>15</v>
      </c>
      <c r="C348" s="81" t="s">
        <v>14</v>
      </c>
      <c r="D348" s="95">
        <v>2011</v>
      </c>
      <c r="E348" s="95">
        <v>2011</v>
      </c>
      <c r="F348" s="95">
        <v>4.5</v>
      </c>
      <c r="G348" s="81">
        <v>270</v>
      </c>
      <c r="H348" s="81">
        <v>2</v>
      </c>
      <c r="I348" s="95"/>
      <c r="J348" s="95">
        <v>2.5000000000000001E-2</v>
      </c>
      <c r="K348" s="81"/>
      <c r="L348" s="81"/>
      <c r="M348" s="81"/>
      <c r="N348" s="81"/>
      <c r="O348" s="81"/>
      <c r="P348" s="81"/>
    </row>
    <row r="349" spans="1:16" s="105" customFormat="1" ht="43.7" customHeight="1">
      <c r="A349" s="95">
        <v>7</v>
      </c>
      <c r="B349" s="81" t="s">
        <v>13</v>
      </c>
      <c r="C349" s="81" t="s">
        <v>12</v>
      </c>
      <c r="D349" s="95">
        <v>2011</v>
      </c>
      <c r="E349" s="95">
        <v>2011</v>
      </c>
      <c r="F349" s="95">
        <v>5</v>
      </c>
      <c r="G349" s="81">
        <v>280</v>
      </c>
      <c r="H349" s="81">
        <v>1.2</v>
      </c>
      <c r="I349" s="95">
        <v>5.0000000000000001E-3</v>
      </c>
      <c r="J349" s="95">
        <v>2.3E-2</v>
      </c>
      <c r="K349" s="81"/>
      <c r="L349" s="81"/>
      <c r="M349" s="81"/>
      <c r="N349" s="81"/>
      <c r="O349" s="81">
        <v>0.03</v>
      </c>
      <c r="P349" s="81"/>
    </row>
    <row r="350" spans="1:16" s="105" customFormat="1" ht="31.7" customHeight="1">
      <c r="A350" s="95">
        <v>8</v>
      </c>
      <c r="B350" s="81"/>
      <c r="C350" s="81" t="s">
        <v>11</v>
      </c>
      <c r="D350" s="95">
        <v>2013</v>
      </c>
      <c r="E350" s="95">
        <v>2013</v>
      </c>
      <c r="F350" s="95">
        <v>8</v>
      </c>
      <c r="G350" s="81">
        <v>400</v>
      </c>
      <c r="H350" s="81">
        <v>1.2</v>
      </c>
      <c r="I350" s="95"/>
      <c r="J350" s="95">
        <v>2.5000000000000001E-2</v>
      </c>
      <c r="K350" s="81"/>
      <c r="L350" s="81"/>
      <c r="M350" s="81"/>
      <c r="N350" s="81"/>
      <c r="O350" s="81"/>
      <c r="P350" s="81"/>
    </row>
    <row r="351" spans="1:16" s="105" customFormat="1" ht="20.65" customHeight="1">
      <c r="A351" s="95">
        <v>9</v>
      </c>
      <c r="B351" s="81"/>
      <c r="C351" s="81" t="s">
        <v>10</v>
      </c>
      <c r="D351" s="95">
        <v>2014</v>
      </c>
      <c r="E351" s="95">
        <v>2014</v>
      </c>
      <c r="F351" s="95">
        <v>6</v>
      </c>
      <c r="G351" s="81">
        <v>140</v>
      </c>
      <c r="H351" s="81">
        <v>1.2</v>
      </c>
      <c r="I351" s="95"/>
      <c r="J351" s="95">
        <v>1.2E-2</v>
      </c>
      <c r="K351" s="81"/>
      <c r="L351" s="81"/>
      <c r="M351" s="81"/>
      <c r="N351" s="81"/>
      <c r="O351" s="81"/>
      <c r="P351" s="81"/>
    </row>
    <row r="352" spans="1:16" s="105" customFormat="1" ht="18" customHeight="1">
      <c r="A352" s="95">
        <v>10</v>
      </c>
      <c r="B352" s="81"/>
      <c r="C352" s="81" t="s">
        <v>9</v>
      </c>
      <c r="D352" s="95">
        <v>2014</v>
      </c>
      <c r="E352" s="95">
        <v>2014</v>
      </c>
      <c r="F352" s="95">
        <v>5</v>
      </c>
      <c r="G352" s="81">
        <v>80</v>
      </c>
      <c r="H352" s="81">
        <v>2</v>
      </c>
      <c r="I352" s="95"/>
      <c r="J352" s="95">
        <v>6.0000000000000001E-3</v>
      </c>
      <c r="K352" s="81"/>
      <c r="L352" s="81"/>
      <c r="M352" s="81"/>
      <c r="N352" s="81"/>
      <c r="O352" s="81"/>
      <c r="P352" s="81"/>
    </row>
    <row r="353" spans="1:16" s="105" customFormat="1" ht="30" customHeight="1">
      <c r="A353" s="95">
        <v>11</v>
      </c>
      <c r="B353" s="81"/>
      <c r="C353" s="81" t="s">
        <v>8</v>
      </c>
      <c r="D353" s="95">
        <v>2011</v>
      </c>
      <c r="E353" s="95">
        <v>2011</v>
      </c>
      <c r="F353" s="95">
        <v>5</v>
      </c>
      <c r="G353" s="81">
        <v>120</v>
      </c>
      <c r="H353" s="81">
        <v>2</v>
      </c>
      <c r="I353" s="95"/>
      <c r="J353" s="95">
        <v>1E-3</v>
      </c>
      <c r="K353" s="81"/>
      <c r="L353" s="81"/>
      <c r="M353" s="81"/>
      <c r="N353" s="81"/>
      <c r="O353" s="81"/>
      <c r="P353" s="81"/>
    </row>
    <row r="354" spans="1:16" s="105" customFormat="1" ht="33.4" customHeight="1">
      <c r="A354" s="95">
        <v>12</v>
      </c>
      <c r="B354" s="81"/>
      <c r="C354" s="81" t="s">
        <v>7</v>
      </c>
      <c r="D354" s="95">
        <v>2012</v>
      </c>
      <c r="E354" s="95">
        <v>2012</v>
      </c>
      <c r="F354" s="95">
        <v>6</v>
      </c>
      <c r="G354" s="81">
        <v>140</v>
      </c>
      <c r="H354" s="81">
        <v>1.2</v>
      </c>
      <c r="I354" s="95"/>
      <c r="J354" s="95">
        <v>1.2E-2</v>
      </c>
      <c r="K354" s="81"/>
      <c r="L354" s="81"/>
      <c r="M354" s="81"/>
      <c r="N354" s="81"/>
      <c r="O354" s="81"/>
      <c r="P354" s="81"/>
    </row>
    <row r="355" spans="1:16" s="105" customFormat="1" ht="31.7" customHeight="1">
      <c r="A355" s="95">
        <v>13</v>
      </c>
      <c r="B355" s="81"/>
      <c r="C355" s="81" t="s">
        <v>6</v>
      </c>
      <c r="D355" s="95">
        <v>2012</v>
      </c>
      <c r="E355" s="95">
        <v>2012</v>
      </c>
      <c r="F355" s="95">
        <v>5</v>
      </c>
      <c r="G355" s="81">
        <v>120</v>
      </c>
      <c r="H355" s="81">
        <v>1.2</v>
      </c>
      <c r="I355" s="95"/>
      <c r="J355" s="95">
        <v>0.01</v>
      </c>
      <c r="K355" s="81"/>
      <c r="L355" s="81"/>
      <c r="M355" s="81"/>
      <c r="N355" s="81"/>
      <c r="O355" s="81"/>
      <c r="P355" s="81"/>
    </row>
    <row r="356" spans="1:16" s="105" customFormat="1" ht="16.350000000000001" customHeight="1">
      <c r="A356" s="95">
        <v>14</v>
      </c>
      <c r="B356" s="81"/>
      <c r="C356" s="81" t="s">
        <v>5</v>
      </c>
      <c r="D356" s="95">
        <v>2014</v>
      </c>
      <c r="E356" s="95">
        <v>2014</v>
      </c>
      <c r="F356" s="95">
        <v>5</v>
      </c>
      <c r="G356" s="81">
        <v>90</v>
      </c>
      <c r="H356" s="97">
        <v>1.2</v>
      </c>
      <c r="I356" s="95"/>
      <c r="J356" s="95">
        <v>8.0000000000000002E-3</v>
      </c>
      <c r="K356" s="81"/>
      <c r="L356" s="81"/>
      <c r="M356" s="81"/>
      <c r="N356" s="81"/>
      <c r="O356" s="81"/>
      <c r="P356" s="81"/>
    </row>
    <row r="357" spans="1:16" s="105" customFormat="1" ht="31.7" customHeight="1">
      <c r="A357" s="95">
        <v>15</v>
      </c>
      <c r="B357" s="81"/>
      <c r="C357" s="81" t="s">
        <v>640</v>
      </c>
      <c r="D357" s="95">
        <v>2013</v>
      </c>
      <c r="E357" s="95">
        <v>2013</v>
      </c>
      <c r="F357" s="95">
        <v>5</v>
      </c>
      <c r="G357" s="81">
        <v>100</v>
      </c>
      <c r="H357" s="81">
        <v>1.2</v>
      </c>
      <c r="I357" s="95"/>
      <c r="J357" s="95">
        <v>8.9999999999999993E-3</v>
      </c>
      <c r="K357" s="81"/>
      <c r="L357" s="81"/>
      <c r="M357" s="81"/>
      <c r="N357" s="81"/>
      <c r="O357" s="81"/>
      <c r="P357" s="81"/>
    </row>
    <row r="358" spans="1:16" s="105" customFormat="1" ht="25.5">
      <c r="A358" s="95">
        <v>16</v>
      </c>
      <c r="B358" s="81"/>
      <c r="C358" s="81" t="s">
        <v>4</v>
      </c>
      <c r="D358" s="95">
        <v>2014</v>
      </c>
      <c r="E358" s="95">
        <v>2014</v>
      </c>
      <c r="F358" s="95">
        <v>5</v>
      </c>
      <c r="G358" s="81">
        <v>70</v>
      </c>
      <c r="H358" s="81">
        <v>2</v>
      </c>
      <c r="I358" s="95"/>
      <c r="J358" s="95">
        <v>6.0000000000000001E-3</v>
      </c>
      <c r="K358" s="81"/>
      <c r="L358" s="81"/>
      <c r="M358" s="81"/>
      <c r="N358" s="81"/>
      <c r="O358" s="81"/>
      <c r="P358" s="81"/>
    </row>
    <row r="359" spans="1:16" s="105" customFormat="1" ht="25.5">
      <c r="A359" s="95">
        <v>17</v>
      </c>
      <c r="B359" s="81"/>
      <c r="C359" s="81" t="s">
        <v>3</v>
      </c>
      <c r="D359" s="95">
        <v>2013</v>
      </c>
      <c r="E359" s="95">
        <v>2013</v>
      </c>
      <c r="F359" s="95">
        <v>5</v>
      </c>
      <c r="G359" s="81">
        <v>120</v>
      </c>
      <c r="H359" s="81">
        <v>1.2</v>
      </c>
      <c r="I359" s="95"/>
      <c r="J359" s="95">
        <v>1E-3</v>
      </c>
      <c r="K359" s="81"/>
      <c r="L359" s="81"/>
      <c r="M359" s="81"/>
      <c r="N359" s="81"/>
      <c r="O359" s="81"/>
      <c r="P359" s="81"/>
    </row>
    <row r="360" spans="1:16" s="105" customFormat="1" ht="33.4" customHeight="1">
      <c r="A360" s="95">
        <v>18</v>
      </c>
      <c r="B360" s="81"/>
      <c r="C360" s="81" t="s">
        <v>2</v>
      </c>
      <c r="D360" s="95">
        <v>2015</v>
      </c>
      <c r="E360" s="95">
        <v>2015</v>
      </c>
      <c r="F360" s="95">
        <v>4</v>
      </c>
      <c r="G360" s="81">
        <v>60</v>
      </c>
      <c r="H360" s="81">
        <v>2</v>
      </c>
      <c r="I360" s="95"/>
      <c r="J360" s="95">
        <v>5.0000000000000001E-3</v>
      </c>
      <c r="K360" s="81"/>
      <c r="L360" s="81"/>
      <c r="M360" s="81"/>
      <c r="N360" s="81"/>
      <c r="O360" s="81"/>
      <c r="P360" s="81"/>
    </row>
    <row r="361" spans="1:16" s="105" customFormat="1" ht="20.65" customHeight="1">
      <c r="A361" s="95">
        <v>19</v>
      </c>
      <c r="B361" s="81"/>
      <c r="C361" s="81" t="s">
        <v>1</v>
      </c>
      <c r="D361" s="95">
        <v>2015</v>
      </c>
      <c r="E361" s="95">
        <v>2015</v>
      </c>
      <c r="F361" s="95">
        <v>4</v>
      </c>
      <c r="G361" s="81">
        <v>30</v>
      </c>
      <c r="H361" s="81">
        <v>2</v>
      </c>
      <c r="I361" s="95"/>
      <c r="J361" s="95">
        <v>4.0000000000000001E-3</v>
      </c>
      <c r="K361" s="81"/>
      <c r="L361" s="81"/>
      <c r="M361" s="81"/>
      <c r="N361" s="81"/>
      <c r="O361" s="81"/>
      <c r="P361" s="81"/>
    </row>
    <row r="362" spans="1:16" s="105" customFormat="1" ht="33.4" customHeight="1">
      <c r="A362" s="95">
        <v>20</v>
      </c>
      <c r="B362" s="81"/>
      <c r="C362" s="81" t="s">
        <v>0</v>
      </c>
      <c r="D362" s="95">
        <v>2015</v>
      </c>
      <c r="E362" s="95">
        <v>2015</v>
      </c>
      <c r="F362" s="95">
        <v>4</v>
      </c>
      <c r="G362" s="81">
        <v>80</v>
      </c>
      <c r="H362" s="81">
        <v>2</v>
      </c>
      <c r="I362" s="95"/>
      <c r="J362" s="95">
        <v>5.0000000000000001E-3</v>
      </c>
      <c r="K362" s="81"/>
      <c r="L362" s="81"/>
      <c r="M362" s="81"/>
      <c r="N362" s="81"/>
      <c r="O362" s="81"/>
      <c r="P362" s="81"/>
    </row>
    <row r="363" spans="1:16" s="105" customFormat="1" ht="13.7" customHeight="1">
      <c r="A363" s="227">
        <v>21</v>
      </c>
      <c r="B363" s="226" t="s">
        <v>651</v>
      </c>
      <c r="C363" s="226" t="s">
        <v>652</v>
      </c>
      <c r="D363" s="227">
        <v>2012</v>
      </c>
      <c r="E363" s="227">
        <v>2012</v>
      </c>
      <c r="F363" s="227">
        <v>2.5</v>
      </c>
      <c r="G363" s="226">
        <v>200</v>
      </c>
      <c r="H363" s="226">
        <v>2</v>
      </c>
      <c r="I363" s="227">
        <v>5.0000000000000001E-3</v>
      </c>
      <c r="J363" s="226">
        <v>2E-3</v>
      </c>
      <c r="K363" s="226"/>
      <c r="L363" s="226"/>
      <c r="M363" s="226"/>
      <c r="N363" s="226"/>
      <c r="O363" s="226">
        <v>3.0000000000000001E-3</v>
      </c>
      <c r="P363" s="226"/>
    </row>
    <row r="364" spans="1:16" s="105" customFormat="1" ht="20.65" customHeight="1">
      <c r="A364" s="227"/>
      <c r="B364" s="226"/>
      <c r="C364" s="226"/>
      <c r="D364" s="227"/>
      <c r="E364" s="227"/>
      <c r="F364" s="227"/>
      <c r="G364" s="226"/>
      <c r="H364" s="226"/>
      <c r="I364" s="227"/>
      <c r="J364" s="226"/>
      <c r="K364" s="226"/>
      <c r="L364" s="226"/>
      <c r="M364" s="226"/>
      <c r="N364" s="226"/>
      <c r="O364" s="226"/>
      <c r="P364" s="226"/>
    </row>
    <row r="365" spans="1:16" s="105" customFormat="1" ht="25.5">
      <c r="A365" s="95">
        <v>22</v>
      </c>
      <c r="B365" s="226" t="s">
        <v>651</v>
      </c>
      <c r="C365" s="81" t="s">
        <v>650</v>
      </c>
      <c r="D365" s="95">
        <v>2013</v>
      </c>
      <c r="E365" s="95">
        <v>2013</v>
      </c>
      <c r="F365" s="95">
        <v>2.5</v>
      </c>
      <c r="G365" s="81">
        <v>140</v>
      </c>
      <c r="H365" s="81">
        <v>2</v>
      </c>
      <c r="I365" s="95">
        <v>8.0000000000000002E-3</v>
      </c>
      <c r="J365" s="81">
        <v>4.0000000000000001E-3</v>
      </c>
      <c r="K365" s="81"/>
      <c r="L365" s="81"/>
      <c r="M365" s="81"/>
      <c r="N365" s="81"/>
      <c r="O365" s="81">
        <v>5.0000000000000001E-3</v>
      </c>
      <c r="P365" s="81"/>
    </row>
    <row r="366" spans="1:16" s="105" customFormat="1" ht="65.099999999999994" customHeight="1">
      <c r="A366" s="95">
        <v>23</v>
      </c>
      <c r="B366" s="226"/>
      <c r="C366" s="81" t="s">
        <v>649</v>
      </c>
      <c r="D366" s="95">
        <v>2014</v>
      </c>
      <c r="E366" s="95">
        <v>2014</v>
      </c>
      <c r="F366" s="95">
        <v>2</v>
      </c>
      <c r="G366" s="81">
        <v>270</v>
      </c>
      <c r="H366" s="81">
        <v>2</v>
      </c>
      <c r="I366" s="95">
        <v>6.0000000000000001E-3</v>
      </c>
      <c r="J366" s="81">
        <v>0.03</v>
      </c>
      <c r="K366" s="81"/>
      <c r="L366" s="81"/>
      <c r="M366" s="81"/>
      <c r="N366" s="81"/>
      <c r="O366" s="81">
        <v>3.5999999999999997E-2</v>
      </c>
      <c r="P366" s="81"/>
    </row>
    <row r="367" spans="1:16" s="105" customFormat="1" ht="60.95" customHeight="1">
      <c r="A367" s="95">
        <v>24</v>
      </c>
      <c r="B367" s="81" t="s">
        <v>648</v>
      </c>
      <c r="C367" s="81" t="s">
        <v>647</v>
      </c>
      <c r="D367" s="95">
        <v>2012</v>
      </c>
      <c r="E367" s="95">
        <v>2015</v>
      </c>
      <c r="F367" s="95">
        <v>12</v>
      </c>
      <c r="G367" s="81">
        <v>1050</v>
      </c>
      <c r="H367" s="81">
        <v>1.2</v>
      </c>
      <c r="I367" s="95">
        <v>0.12</v>
      </c>
      <c r="J367" s="81">
        <v>0.06</v>
      </c>
      <c r="K367" s="81"/>
      <c r="L367" s="81"/>
      <c r="M367" s="81"/>
      <c r="N367" s="81"/>
      <c r="O367" s="81">
        <v>7.0000000000000007E-2</v>
      </c>
      <c r="P367" s="81"/>
    </row>
    <row r="368" spans="1:16" s="105" customFormat="1" ht="89.25">
      <c r="A368" s="95">
        <v>25</v>
      </c>
      <c r="B368" s="81" t="s">
        <v>631</v>
      </c>
      <c r="C368" s="81" t="s">
        <v>646</v>
      </c>
      <c r="D368" s="95">
        <v>2011</v>
      </c>
      <c r="E368" s="95">
        <v>2011</v>
      </c>
      <c r="F368" s="95">
        <v>4</v>
      </c>
      <c r="G368" s="95">
        <v>480</v>
      </c>
      <c r="H368" s="81">
        <v>2</v>
      </c>
      <c r="I368" s="95">
        <v>1.6999999999999999E-3</v>
      </c>
      <c r="J368" s="81">
        <v>8.0000000000000002E-3</v>
      </c>
      <c r="K368" s="81"/>
      <c r="L368" s="81"/>
      <c r="M368" s="81"/>
      <c r="N368" s="81"/>
      <c r="O368" s="81">
        <v>0.01</v>
      </c>
      <c r="P368" s="81"/>
    </row>
    <row r="369" spans="1:16" s="105" customFormat="1" ht="63.75">
      <c r="A369" s="95">
        <v>26</v>
      </c>
      <c r="B369" s="81" t="s">
        <v>631</v>
      </c>
      <c r="C369" s="81" t="s">
        <v>645</v>
      </c>
      <c r="D369" s="95">
        <v>2012</v>
      </c>
      <c r="E369" s="95">
        <v>2012</v>
      </c>
      <c r="F369" s="95">
        <v>2</v>
      </c>
      <c r="G369" s="81">
        <v>580</v>
      </c>
      <c r="H369" s="81">
        <v>1.2</v>
      </c>
      <c r="I369" s="95">
        <v>0.06</v>
      </c>
      <c r="J369" s="81">
        <v>0.03</v>
      </c>
      <c r="K369" s="81"/>
      <c r="L369" s="81"/>
      <c r="M369" s="81"/>
      <c r="N369" s="81"/>
      <c r="O369" s="81">
        <v>3.5999999999999997E-2</v>
      </c>
      <c r="P369" s="81"/>
    </row>
    <row r="370" spans="1:16" s="105" customFormat="1" ht="51">
      <c r="A370" s="95">
        <v>27</v>
      </c>
      <c r="B370" s="81" t="s">
        <v>631</v>
      </c>
      <c r="C370" s="81" t="s">
        <v>644</v>
      </c>
      <c r="D370" s="95">
        <v>2013</v>
      </c>
      <c r="E370" s="95">
        <v>2013</v>
      </c>
      <c r="F370" s="95">
        <v>5</v>
      </c>
      <c r="G370" s="81">
        <v>200</v>
      </c>
      <c r="H370" s="81">
        <v>1.2</v>
      </c>
      <c r="I370" s="95">
        <v>0.01</v>
      </c>
      <c r="J370" s="81">
        <v>0.05</v>
      </c>
      <c r="K370" s="81"/>
      <c r="L370" s="81"/>
      <c r="M370" s="81"/>
      <c r="N370" s="81"/>
      <c r="O370" s="81">
        <v>0.06</v>
      </c>
      <c r="P370" s="81"/>
    </row>
    <row r="371" spans="1:16" s="105" customFormat="1" ht="51">
      <c r="A371" s="95">
        <v>28</v>
      </c>
      <c r="B371" s="81" t="s">
        <v>631</v>
      </c>
      <c r="C371" s="81" t="s">
        <v>643</v>
      </c>
      <c r="D371" s="95">
        <v>2011</v>
      </c>
      <c r="E371" s="95">
        <v>2011</v>
      </c>
      <c r="F371" s="95">
        <v>2</v>
      </c>
      <c r="G371" s="81">
        <v>280</v>
      </c>
      <c r="H371" s="81">
        <v>1.2</v>
      </c>
      <c r="I371" s="95">
        <v>0.02</v>
      </c>
      <c r="J371" s="81">
        <v>7.0000000000000001E-3</v>
      </c>
      <c r="K371" s="81"/>
      <c r="L371" s="81"/>
      <c r="M371" s="81"/>
      <c r="N371" s="81"/>
      <c r="O371" s="81">
        <v>0.01</v>
      </c>
      <c r="P371" s="81"/>
    </row>
    <row r="372" spans="1:16" s="105" customFormat="1" ht="51">
      <c r="A372" s="95">
        <v>29</v>
      </c>
      <c r="B372" s="81" t="s">
        <v>631</v>
      </c>
      <c r="C372" s="81" t="s">
        <v>642</v>
      </c>
      <c r="D372" s="95">
        <v>2012</v>
      </c>
      <c r="E372" s="95">
        <v>2012</v>
      </c>
      <c r="F372" s="95">
        <v>6</v>
      </c>
      <c r="G372" s="81">
        <v>250</v>
      </c>
      <c r="H372" s="81">
        <v>1.2</v>
      </c>
      <c r="I372" s="95">
        <v>4.0000000000000001E-3</v>
      </c>
      <c r="J372" s="81">
        <v>1.4999999999999999E-2</v>
      </c>
      <c r="K372" s="81"/>
      <c r="L372" s="81"/>
      <c r="M372" s="81"/>
      <c r="N372" s="81"/>
      <c r="O372" s="81">
        <v>0.02</v>
      </c>
      <c r="P372" s="81"/>
    </row>
    <row r="373" spans="1:16" s="105" customFormat="1" ht="51">
      <c r="A373" s="95">
        <v>30</v>
      </c>
      <c r="B373" s="81" t="s">
        <v>631</v>
      </c>
      <c r="C373" s="81" t="s">
        <v>641</v>
      </c>
      <c r="D373" s="95">
        <v>2013</v>
      </c>
      <c r="E373" s="95">
        <v>2013</v>
      </c>
      <c r="F373" s="95">
        <v>4</v>
      </c>
      <c r="G373" s="81">
        <v>70</v>
      </c>
      <c r="H373" s="81">
        <v>2</v>
      </c>
      <c r="I373" s="95">
        <v>2E-3</v>
      </c>
      <c r="J373" s="81">
        <v>8.0000000000000002E-3</v>
      </c>
      <c r="K373" s="81"/>
      <c r="L373" s="81"/>
      <c r="M373" s="81"/>
      <c r="N373" s="81"/>
      <c r="O373" s="81">
        <v>0.01</v>
      </c>
      <c r="P373" s="81"/>
    </row>
    <row r="374" spans="1:16" s="105" customFormat="1" ht="51">
      <c r="A374" s="95">
        <v>31</v>
      </c>
      <c r="B374" s="81" t="s">
        <v>631</v>
      </c>
      <c r="C374" s="81" t="s">
        <v>640</v>
      </c>
      <c r="D374" s="95">
        <v>2014</v>
      </c>
      <c r="E374" s="95">
        <v>2014</v>
      </c>
      <c r="F374" s="95">
        <v>2</v>
      </c>
      <c r="G374" s="81">
        <v>5</v>
      </c>
      <c r="H374" s="81">
        <v>2</v>
      </c>
      <c r="I374" s="95">
        <v>4.0000000000000002E-4</v>
      </c>
      <c r="J374" s="81">
        <v>2E-3</v>
      </c>
      <c r="K374" s="81"/>
      <c r="L374" s="81"/>
      <c r="M374" s="81"/>
      <c r="N374" s="81"/>
      <c r="O374" s="81">
        <v>2E-3</v>
      </c>
      <c r="P374" s="81"/>
    </row>
    <row r="375" spans="1:16" s="105" customFormat="1" ht="51">
      <c r="A375" s="95">
        <v>32</v>
      </c>
      <c r="B375" s="81" t="s">
        <v>631</v>
      </c>
      <c r="C375" s="81" t="s">
        <v>639</v>
      </c>
      <c r="D375" s="95">
        <v>2015</v>
      </c>
      <c r="E375" s="95">
        <v>2015</v>
      </c>
      <c r="F375" s="95">
        <v>8</v>
      </c>
      <c r="G375" s="81">
        <v>340</v>
      </c>
      <c r="H375" s="81">
        <v>1.2</v>
      </c>
      <c r="I375" s="95">
        <v>0.01</v>
      </c>
      <c r="J375" s="81">
        <v>0.05</v>
      </c>
      <c r="K375" s="81"/>
      <c r="L375" s="81"/>
      <c r="M375" s="81"/>
      <c r="N375" s="81"/>
      <c r="O375" s="81">
        <v>0.06</v>
      </c>
      <c r="P375" s="81"/>
    </row>
    <row r="376" spans="1:16" s="105" customFormat="1" ht="51">
      <c r="A376" s="95">
        <v>32</v>
      </c>
      <c r="B376" s="81" t="s">
        <v>631</v>
      </c>
      <c r="C376" s="81" t="s">
        <v>638</v>
      </c>
      <c r="D376" s="95">
        <v>2011</v>
      </c>
      <c r="E376" s="95">
        <v>2011</v>
      </c>
      <c r="F376" s="95">
        <v>4</v>
      </c>
      <c r="G376" s="81">
        <v>300</v>
      </c>
      <c r="H376" s="81">
        <v>1.2</v>
      </c>
      <c r="I376" s="95">
        <v>2E-3</v>
      </c>
      <c r="J376" s="95">
        <v>8.0000000000000002E-3</v>
      </c>
      <c r="K376" s="81"/>
      <c r="L376" s="81"/>
      <c r="M376" s="81"/>
      <c r="N376" s="81"/>
      <c r="O376" s="81">
        <v>0.01</v>
      </c>
      <c r="P376" s="81"/>
    </row>
    <row r="377" spans="1:16" s="105" customFormat="1" ht="51.4" customHeight="1">
      <c r="A377" s="95">
        <v>33</v>
      </c>
      <c r="B377" s="81" t="s">
        <v>631</v>
      </c>
      <c r="C377" s="81" t="s">
        <v>637</v>
      </c>
      <c r="D377" s="95">
        <v>2011</v>
      </c>
      <c r="E377" s="95">
        <v>2015</v>
      </c>
      <c r="F377" s="95"/>
      <c r="G377" s="81">
        <v>2200</v>
      </c>
      <c r="H377" s="81">
        <v>1.2</v>
      </c>
      <c r="I377" s="95">
        <v>0.01</v>
      </c>
      <c r="J377" s="95">
        <v>0.05</v>
      </c>
      <c r="K377" s="81"/>
      <c r="L377" s="81"/>
      <c r="M377" s="81"/>
      <c r="N377" s="81"/>
      <c r="O377" s="81">
        <v>0.06</v>
      </c>
      <c r="P377" s="81"/>
    </row>
    <row r="378" spans="1:16" s="105" customFormat="1" ht="49.7" customHeight="1">
      <c r="A378" s="95">
        <v>34</v>
      </c>
      <c r="B378" s="81" t="s">
        <v>631</v>
      </c>
      <c r="C378" s="81" t="s">
        <v>636</v>
      </c>
      <c r="D378" s="95">
        <v>2012</v>
      </c>
      <c r="E378" s="95">
        <v>2013</v>
      </c>
      <c r="F378" s="95">
        <v>6</v>
      </c>
      <c r="G378" s="81">
        <v>500</v>
      </c>
      <c r="H378" s="81">
        <v>1.2</v>
      </c>
      <c r="I378" s="95">
        <v>4.0000000000000001E-3</v>
      </c>
      <c r="J378" s="95">
        <v>1.4999999999999999E-2</v>
      </c>
      <c r="K378" s="81"/>
      <c r="L378" s="81"/>
      <c r="M378" s="81"/>
      <c r="N378" s="81"/>
      <c r="O378" s="81">
        <v>0.02</v>
      </c>
      <c r="P378" s="81"/>
    </row>
    <row r="379" spans="1:16" s="105" customFormat="1" ht="49.7" customHeight="1">
      <c r="A379" s="95">
        <v>35</v>
      </c>
      <c r="B379" s="81" t="s">
        <v>631</v>
      </c>
      <c r="C379" s="81" t="s">
        <v>635</v>
      </c>
      <c r="D379" s="95">
        <v>2014</v>
      </c>
      <c r="E379" s="95">
        <v>2014</v>
      </c>
      <c r="F379" s="95">
        <v>4</v>
      </c>
      <c r="G379" s="81">
        <v>300</v>
      </c>
      <c r="H379" s="81">
        <v>1.2</v>
      </c>
      <c r="I379" s="95">
        <v>4.0000000000000001E-3</v>
      </c>
      <c r="J379" s="95">
        <v>1.4999999999999999E-2</v>
      </c>
      <c r="K379" s="81"/>
      <c r="L379" s="81"/>
      <c r="M379" s="81"/>
      <c r="N379" s="81"/>
      <c r="O379" s="81">
        <v>0.02</v>
      </c>
      <c r="P379" s="81"/>
    </row>
    <row r="380" spans="1:16" s="105" customFormat="1" ht="51">
      <c r="A380" s="95">
        <v>36</v>
      </c>
      <c r="B380" s="81" t="s">
        <v>631</v>
      </c>
      <c r="C380" s="81" t="s">
        <v>634</v>
      </c>
      <c r="D380" s="95">
        <v>2011</v>
      </c>
      <c r="E380" s="95">
        <v>2015</v>
      </c>
      <c r="F380" s="95">
        <v>10</v>
      </c>
      <c r="G380" s="81">
        <v>1000</v>
      </c>
      <c r="H380" s="81">
        <v>1.2</v>
      </c>
      <c r="I380" s="95">
        <v>0.01</v>
      </c>
      <c r="J380" s="95">
        <v>0.05</v>
      </c>
      <c r="K380" s="81"/>
      <c r="L380" s="81"/>
      <c r="M380" s="81"/>
      <c r="N380" s="81"/>
      <c r="O380" s="81">
        <v>0.06</v>
      </c>
      <c r="P380" s="81"/>
    </row>
    <row r="381" spans="1:16" s="105" customFormat="1" ht="51">
      <c r="A381" s="95">
        <v>37</v>
      </c>
      <c r="B381" s="81" t="s">
        <v>631</v>
      </c>
      <c r="C381" s="81" t="s">
        <v>633</v>
      </c>
      <c r="D381" s="95">
        <v>2012</v>
      </c>
      <c r="E381" s="95">
        <v>2015</v>
      </c>
      <c r="F381" s="95">
        <v>12</v>
      </c>
      <c r="G381" s="81">
        <v>1200</v>
      </c>
      <c r="H381" s="81">
        <v>1.2</v>
      </c>
      <c r="I381" s="95">
        <v>0.01</v>
      </c>
      <c r="J381" s="95">
        <v>0.05</v>
      </c>
      <c r="K381" s="81"/>
      <c r="L381" s="81"/>
      <c r="M381" s="81"/>
      <c r="N381" s="81"/>
      <c r="O381" s="81">
        <v>0.06</v>
      </c>
      <c r="P381" s="81"/>
    </row>
    <row r="382" spans="1:16" s="105" customFormat="1" ht="49.7" customHeight="1">
      <c r="A382" s="95">
        <v>24</v>
      </c>
      <c r="B382" s="81" t="s">
        <v>631</v>
      </c>
      <c r="C382" s="81" t="s">
        <v>632</v>
      </c>
      <c r="D382" s="95">
        <v>2014</v>
      </c>
      <c r="E382" s="95">
        <v>2014</v>
      </c>
      <c r="F382" s="95">
        <v>5</v>
      </c>
      <c r="G382" s="81">
        <v>250</v>
      </c>
      <c r="H382" s="81">
        <v>1.2</v>
      </c>
      <c r="I382" s="95">
        <v>2E-3</v>
      </c>
      <c r="J382" s="95">
        <v>8.0000000000000002E-3</v>
      </c>
      <c r="K382" s="81"/>
      <c r="L382" s="81"/>
      <c r="M382" s="81"/>
      <c r="N382" s="81"/>
      <c r="O382" s="81">
        <v>0.01</v>
      </c>
      <c r="P382" s="81"/>
    </row>
    <row r="383" spans="1:16" s="105" customFormat="1" ht="51.4" customHeight="1">
      <c r="A383" s="95">
        <v>38</v>
      </c>
      <c r="B383" s="81" t="s">
        <v>631</v>
      </c>
      <c r="C383" s="81" t="s">
        <v>630</v>
      </c>
      <c r="D383" s="106">
        <v>2012</v>
      </c>
      <c r="E383" s="95">
        <v>2012</v>
      </c>
      <c r="F383" s="95">
        <v>1.2</v>
      </c>
      <c r="G383" s="81">
        <v>240</v>
      </c>
      <c r="H383" s="81">
        <v>1.2</v>
      </c>
      <c r="I383" s="95">
        <v>2E-3</v>
      </c>
      <c r="J383" s="95">
        <v>8.0000000000000002E-3</v>
      </c>
      <c r="K383" s="81"/>
      <c r="L383" s="81"/>
      <c r="M383" s="81"/>
      <c r="N383" s="81"/>
      <c r="O383" s="81">
        <v>0.01</v>
      </c>
      <c r="P383" s="81"/>
    </row>
    <row r="384" spans="1:16" s="105" customFormat="1" ht="25.5">
      <c r="A384" s="95">
        <v>39</v>
      </c>
      <c r="B384" s="226" t="s">
        <v>625</v>
      </c>
      <c r="C384" s="81" t="s">
        <v>629</v>
      </c>
      <c r="D384" s="95">
        <v>2012</v>
      </c>
      <c r="E384" s="95">
        <v>2012</v>
      </c>
      <c r="F384" s="95">
        <v>6</v>
      </c>
      <c r="G384" s="81">
        <v>200</v>
      </c>
      <c r="H384" s="81">
        <v>1.2</v>
      </c>
      <c r="I384" s="95">
        <v>0.01</v>
      </c>
      <c r="J384" s="81">
        <v>0.05</v>
      </c>
      <c r="K384" s="81"/>
      <c r="L384" s="81"/>
      <c r="M384" s="81"/>
      <c r="N384" s="81"/>
      <c r="O384" s="81">
        <v>0.06</v>
      </c>
      <c r="P384" s="81"/>
    </row>
    <row r="385" spans="1:16" s="105" customFormat="1" ht="30" customHeight="1">
      <c r="A385" s="95">
        <v>40</v>
      </c>
      <c r="B385" s="226"/>
      <c r="C385" s="81" t="s">
        <v>628</v>
      </c>
      <c r="D385" s="95">
        <v>2013</v>
      </c>
      <c r="E385" s="95">
        <v>2013</v>
      </c>
      <c r="F385" s="95">
        <v>6</v>
      </c>
      <c r="G385" s="81">
        <v>400</v>
      </c>
      <c r="H385" s="81">
        <v>1</v>
      </c>
      <c r="I385" s="95">
        <v>3.3999999999999998E-3</v>
      </c>
      <c r="J385" s="81">
        <v>1.4999999999999999E-2</v>
      </c>
      <c r="K385" s="81"/>
      <c r="L385" s="81"/>
      <c r="M385" s="81"/>
      <c r="N385" s="81"/>
      <c r="O385" s="81">
        <v>0.02</v>
      </c>
      <c r="P385" s="81"/>
    </row>
    <row r="386" spans="1:16" s="105" customFormat="1" ht="63.75">
      <c r="A386" s="95">
        <v>41</v>
      </c>
      <c r="B386" s="226" t="s">
        <v>625</v>
      </c>
      <c r="C386" s="81" t="s">
        <v>627</v>
      </c>
      <c r="D386" s="95">
        <v>2013</v>
      </c>
      <c r="E386" s="95">
        <v>2014</v>
      </c>
      <c r="F386" s="95">
        <v>5</v>
      </c>
      <c r="G386" s="81">
        <v>900</v>
      </c>
      <c r="H386" s="81">
        <v>1.2</v>
      </c>
      <c r="I386" s="95">
        <v>1.6999999999999999E-3</v>
      </c>
      <c r="J386" s="81">
        <v>8.0000000000000002E-3</v>
      </c>
      <c r="K386" s="81"/>
      <c r="L386" s="81"/>
      <c r="M386" s="81"/>
      <c r="N386" s="81"/>
      <c r="O386" s="81">
        <v>0.01</v>
      </c>
      <c r="P386" s="81"/>
    </row>
    <row r="387" spans="1:16" s="105" customFormat="1" ht="50.65" customHeight="1">
      <c r="A387" s="95">
        <v>42</v>
      </c>
      <c r="B387" s="226"/>
      <c r="C387" s="81" t="s">
        <v>626</v>
      </c>
      <c r="D387" s="95">
        <v>2015</v>
      </c>
      <c r="E387" s="95">
        <v>2015</v>
      </c>
      <c r="F387" s="95">
        <v>7</v>
      </c>
      <c r="G387" s="81">
        <v>500</v>
      </c>
      <c r="H387" s="81">
        <v>1.2</v>
      </c>
      <c r="I387" s="95">
        <v>5.0999999999999997E-2</v>
      </c>
      <c r="J387" s="81">
        <v>2.5000000000000001E-2</v>
      </c>
      <c r="K387" s="81"/>
      <c r="L387" s="81"/>
      <c r="M387" s="81"/>
      <c r="N387" s="81"/>
      <c r="O387" s="81">
        <v>0.03</v>
      </c>
      <c r="P387" s="81"/>
    </row>
    <row r="388" spans="1:16" s="105" customFormat="1" ht="36" customHeight="1">
      <c r="A388" s="95">
        <v>43</v>
      </c>
      <c r="B388" s="226" t="s">
        <v>625</v>
      </c>
      <c r="C388" s="81" t="s">
        <v>624</v>
      </c>
      <c r="D388" s="95">
        <v>2011</v>
      </c>
      <c r="E388" s="95">
        <v>2011</v>
      </c>
      <c r="F388" s="95">
        <v>8</v>
      </c>
      <c r="G388" s="81">
        <v>600</v>
      </c>
      <c r="H388" s="81">
        <v>1.2</v>
      </c>
      <c r="I388" s="95">
        <v>6.8000000000000005E-2</v>
      </c>
      <c r="J388" s="81">
        <v>3.3000000000000002E-2</v>
      </c>
      <c r="K388" s="81"/>
      <c r="L388" s="81"/>
      <c r="M388" s="81"/>
      <c r="N388" s="81"/>
      <c r="O388" s="81">
        <v>0.04</v>
      </c>
      <c r="P388" s="81"/>
    </row>
    <row r="389" spans="1:16" s="105" customFormat="1" ht="36" customHeight="1">
      <c r="A389" s="95">
        <v>44</v>
      </c>
      <c r="B389" s="226"/>
      <c r="C389" s="81" t="s">
        <v>623</v>
      </c>
      <c r="D389" s="95">
        <v>2012</v>
      </c>
      <c r="E389" s="95">
        <v>2012</v>
      </c>
      <c r="F389" s="95">
        <v>7</v>
      </c>
      <c r="G389" s="81">
        <v>500</v>
      </c>
      <c r="H389" s="81">
        <v>1.2</v>
      </c>
      <c r="I389" s="95">
        <v>1.6999999999999999E-3</v>
      </c>
      <c r="J389" s="81" t="s">
        <v>622</v>
      </c>
      <c r="K389" s="81"/>
      <c r="L389" s="81"/>
      <c r="M389" s="81"/>
      <c r="N389" s="81"/>
      <c r="O389" s="81">
        <v>0.01</v>
      </c>
      <c r="P389" s="81"/>
    </row>
    <row r="390" spans="1:16" s="105" customFormat="1" ht="37.700000000000003" customHeight="1">
      <c r="A390" s="95">
        <v>45</v>
      </c>
      <c r="B390" s="226"/>
      <c r="C390" s="81" t="s">
        <v>621</v>
      </c>
      <c r="D390" s="95">
        <v>2013</v>
      </c>
      <c r="E390" s="95">
        <v>2013</v>
      </c>
      <c r="F390" s="95">
        <v>8</v>
      </c>
      <c r="G390" s="81">
        <v>600</v>
      </c>
      <c r="H390" s="81">
        <v>1.2</v>
      </c>
      <c r="I390" s="95">
        <v>3.4000000000000002E-2</v>
      </c>
      <c r="J390" s="81">
        <v>1.6E-2</v>
      </c>
      <c r="K390" s="81"/>
      <c r="L390" s="81"/>
      <c r="M390" s="81"/>
      <c r="N390" s="81"/>
      <c r="O390" s="81">
        <v>0.02</v>
      </c>
      <c r="P390" s="81"/>
    </row>
    <row r="391" spans="1:16" s="105" customFormat="1" ht="36" customHeight="1">
      <c r="A391" s="95">
        <v>46</v>
      </c>
      <c r="B391" s="226"/>
      <c r="C391" s="81" t="s">
        <v>620</v>
      </c>
      <c r="D391" s="95">
        <v>2015</v>
      </c>
      <c r="E391" s="95">
        <v>2015</v>
      </c>
      <c r="F391" s="95">
        <v>7</v>
      </c>
      <c r="G391" s="81">
        <v>500</v>
      </c>
      <c r="H391" s="81">
        <v>1.2</v>
      </c>
      <c r="I391" s="95">
        <v>3.4000000000000002E-2</v>
      </c>
      <c r="J391" s="81" t="s">
        <v>619</v>
      </c>
      <c r="K391" s="81"/>
      <c r="L391" s="81"/>
      <c r="M391" s="81"/>
      <c r="N391" s="81"/>
      <c r="O391" s="81">
        <v>0.02</v>
      </c>
      <c r="P391" s="81"/>
    </row>
    <row r="392" spans="1:16" s="105" customFormat="1" ht="36" customHeight="1">
      <c r="A392" s="95">
        <v>47</v>
      </c>
      <c r="B392" s="226"/>
      <c r="C392" s="81" t="s">
        <v>618</v>
      </c>
      <c r="D392" s="95">
        <v>2014</v>
      </c>
      <c r="E392" s="95">
        <v>2014</v>
      </c>
      <c r="F392" s="95">
        <v>9</v>
      </c>
      <c r="G392" s="81">
        <v>800</v>
      </c>
      <c r="H392" s="97">
        <v>1.2</v>
      </c>
      <c r="I392" s="95">
        <v>2E-3</v>
      </c>
      <c r="J392" s="81">
        <v>8.0000000000000002E-3</v>
      </c>
      <c r="K392" s="81"/>
      <c r="L392" s="81"/>
      <c r="M392" s="81"/>
      <c r="N392" s="81"/>
      <c r="O392" s="81">
        <v>0.01</v>
      </c>
      <c r="P392" s="81"/>
    </row>
    <row r="393" spans="1:16" s="105" customFormat="1" ht="33" customHeight="1">
      <c r="A393" s="95">
        <v>48</v>
      </c>
      <c r="B393" s="232" t="s">
        <v>417</v>
      </c>
      <c r="C393" s="138" t="s">
        <v>415</v>
      </c>
      <c r="D393" s="95">
        <v>2014</v>
      </c>
      <c r="E393" s="95">
        <v>2015</v>
      </c>
      <c r="F393" s="7">
        <v>4.4000000000000004</v>
      </c>
      <c r="G393" s="7">
        <v>446.07499999999999</v>
      </c>
      <c r="H393" s="97">
        <v>1</v>
      </c>
      <c r="I393" s="138">
        <v>1.095E-2</v>
      </c>
      <c r="J393" s="7">
        <v>100.694</v>
      </c>
      <c r="K393" s="81"/>
      <c r="L393" s="81"/>
      <c r="M393" s="81"/>
      <c r="N393" s="81"/>
      <c r="O393" s="81"/>
      <c r="P393" s="81"/>
    </row>
    <row r="394" spans="1:16" s="105" customFormat="1" ht="33.75" customHeight="1">
      <c r="A394" s="95">
        <v>49</v>
      </c>
      <c r="B394" s="233"/>
      <c r="C394" s="138" t="s">
        <v>416</v>
      </c>
      <c r="D394" s="95">
        <v>2014</v>
      </c>
      <c r="E394" s="95">
        <v>2015</v>
      </c>
      <c r="F394" s="7">
        <v>4.5999999999999996</v>
      </c>
      <c r="G394" s="7">
        <v>1134.4449999999999</v>
      </c>
      <c r="H394" s="97">
        <v>1</v>
      </c>
      <c r="I394" s="138">
        <v>2.368E-2</v>
      </c>
      <c r="J394" s="7">
        <v>246.619</v>
      </c>
      <c r="K394" s="81"/>
      <c r="L394" s="81"/>
      <c r="M394" s="81"/>
      <c r="N394" s="81"/>
      <c r="O394" s="81"/>
      <c r="P394" s="81"/>
    </row>
    <row r="395" spans="1:16" s="104" customFormat="1">
      <c r="A395" s="77"/>
      <c r="B395" s="78" t="s">
        <v>539</v>
      </c>
      <c r="C395" s="78"/>
      <c r="D395" s="77"/>
      <c r="E395" s="77"/>
      <c r="F395" s="77"/>
      <c r="G395" s="91">
        <f>SUM(G336:G394)</f>
        <v>22223.52</v>
      </c>
      <c r="H395" s="91"/>
      <c r="I395" s="91">
        <f>SUM(I336:I394)</f>
        <v>0.65053000000000016</v>
      </c>
      <c r="J395" s="77">
        <f>SUM(J336:J394)</f>
        <v>348.6</v>
      </c>
      <c r="K395" s="77"/>
      <c r="L395" s="77"/>
      <c r="M395" s="77"/>
      <c r="N395" s="91">
        <f>SUM(N336:N392)</f>
        <v>0.32999999999999996</v>
      </c>
      <c r="O395" s="77">
        <f>SUM(O336:O392)</f>
        <v>0.82200000000000029</v>
      </c>
      <c r="P395" s="77"/>
    </row>
    <row r="396" spans="1:16" s="104" customFormat="1">
      <c r="A396" s="230" t="s">
        <v>119</v>
      </c>
      <c r="B396" s="230"/>
      <c r="C396" s="230"/>
      <c r="D396" s="230"/>
      <c r="E396" s="230"/>
      <c r="F396" s="230"/>
      <c r="G396" s="230"/>
      <c r="H396" s="230"/>
      <c r="I396" s="230"/>
      <c r="J396" s="230"/>
      <c r="K396" s="230"/>
      <c r="L396" s="230"/>
      <c r="M396" s="230"/>
      <c r="N396" s="230"/>
      <c r="O396" s="230"/>
      <c r="P396" s="230"/>
    </row>
    <row r="397" spans="1:16" s="104" customFormat="1" ht="38.25">
      <c r="A397" s="95">
        <v>1</v>
      </c>
      <c r="B397" s="7" t="s">
        <v>137</v>
      </c>
      <c r="C397" s="26" t="s">
        <v>144</v>
      </c>
      <c r="D397" s="95">
        <v>2014</v>
      </c>
      <c r="E397" s="95">
        <v>2015</v>
      </c>
      <c r="F397" s="95">
        <v>1.5</v>
      </c>
      <c r="G397" s="44">
        <v>398</v>
      </c>
      <c r="H397" s="7">
        <v>1</v>
      </c>
      <c r="I397" s="7">
        <v>4.4745E-2</v>
      </c>
      <c r="J397" s="7">
        <v>508.77800000000002</v>
      </c>
      <c r="K397" s="7">
        <f>I397/1.15</f>
        <v>3.8908695652173919E-2</v>
      </c>
      <c r="L397" s="77"/>
      <c r="M397" s="77"/>
      <c r="N397" s="91"/>
      <c r="O397" s="77"/>
      <c r="P397" s="77"/>
    </row>
    <row r="398" spans="1:16" s="104" customFormat="1" ht="38.25">
      <c r="A398" s="95">
        <v>2</v>
      </c>
      <c r="B398" s="7" t="s">
        <v>137</v>
      </c>
      <c r="C398" s="26" t="s">
        <v>143</v>
      </c>
      <c r="D398" s="95">
        <v>2014</v>
      </c>
      <c r="E398" s="95">
        <v>2015</v>
      </c>
      <c r="F398" s="95">
        <v>1.5</v>
      </c>
      <c r="G398" s="44">
        <v>393.6</v>
      </c>
      <c r="H398" s="7">
        <v>1</v>
      </c>
      <c r="I398" s="7">
        <v>3.7469000000000002E-2</v>
      </c>
      <c r="J398" s="7">
        <v>426.04500000000002</v>
      </c>
      <c r="K398" s="7">
        <f t="shared" ref="K398:K403" si="5">I398/1.15</f>
        <v>3.2581739130434786E-2</v>
      </c>
      <c r="L398" s="77"/>
      <c r="M398" s="77"/>
      <c r="N398" s="91"/>
      <c r="O398" s="77"/>
      <c r="P398" s="77"/>
    </row>
    <row r="399" spans="1:16" s="104" customFormat="1" ht="38.25">
      <c r="A399" s="95">
        <v>3</v>
      </c>
      <c r="B399" s="7" t="s">
        <v>137</v>
      </c>
      <c r="C399" s="26" t="s">
        <v>138</v>
      </c>
      <c r="D399" s="95">
        <v>2014</v>
      </c>
      <c r="E399" s="95">
        <v>2015</v>
      </c>
      <c r="F399" s="95">
        <v>1.5</v>
      </c>
      <c r="G399" s="44">
        <v>1530</v>
      </c>
      <c r="H399" s="7">
        <v>1</v>
      </c>
      <c r="I399" s="7">
        <v>0.107851</v>
      </c>
      <c r="J399" s="7">
        <v>1226.329</v>
      </c>
      <c r="K399" s="7">
        <f t="shared" si="5"/>
        <v>9.3783478260869579E-2</v>
      </c>
      <c r="L399" s="77"/>
      <c r="M399" s="77"/>
      <c r="N399" s="91"/>
      <c r="O399" s="77"/>
      <c r="P399" s="77"/>
    </row>
    <row r="400" spans="1:16" s="104" customFormat="1" ht="51" customHeight="1">
      <c r="A400" s="95">
        <v>4</v>
      </c>
      <c r="B400" s="7" t="s">
        <v>137</v>
      </c>
      <c r="C400" s="26" t="s">
        <v>142</v>
      </c>
      <c r="D400" s="95">
        <v>2014</v>
      </c>
      <c r="E400" s="95">
        <v>2015</v>
      </c>
      <c r="F400" s="95">
        <v>1.5</v>
      </c>
      <c r="G400" s="44">
        <v>182</v>
      </c>
      <c r="H400" s="7">
        <v>1</v>
      </c>
      <c r="I400" s="7">
        <v>2.23223E-2</v>
      </c>
      <c r="J400" s="7">
        <v>253.81800000000001</v>
      </c>
      <c r="K400" s="7">
        <f t="shared" si="5"/>
        <v>1.9410695652173914E-2</v>
      </c>
      <c r="L400" s="77"/>
      <c r="M400" s="77"/>
      <c r="N400" s="91"/>
      <c r="O400" s="77"/>
      <c r="P400" s="77"/>
    </row>
    <row r="401" spans="1:19" s="104" customFormat="1" ht="38.25">
      <c r="A401" s="95">
        <v>5</v>
      </c>
      <c r="B401" s="7" t="s">
        <v>137</v>
      </c>
      <c r="C401" s="26" t="s">
        <v>139</v>
      </c>
      <c r="D401" s="95">
        <v>2014</v>
      </c>
      <c r="E401" s="95">
        <v>2015</v>
      </c>
      <c r="F401" s="95">
        <v>1.5</v>
      </c>
      <c r="G401" s="44">
        <v>1000</v>
      </c>
      <c r="H401" s="7">
        <v>1</v>
      </c>
      <c r="I401" s="7">
        <v>9.6584799999999998E-2</v>
      </c>
      <c r="J401" s="7">
        <v>1098.2270000000001</v>
      </c>
      <c r="K401" s="7">
        <f t="shared" si="5"/>
        <v>8.3986782608695659E-2</v>
      </c>
      <c r="L401" s="77"/>
      <c r="M401" s="77"/>
      <c r="N401" s="91"/>
      <c r="O401" s="77"/>
      <c r="P401" s="77"/>
    </row>
    <row r="402" spans="1:19" s="104" customFormat="1" ht="48">
      <c r="A402" s="95">
        <v>6</v>
      </c>
      <c r="B402" s="7" t="s">
        <v>137</v>
      </c>
      <c r="C402" s="26" t="s">
        <v>140</v>
      </c>
      <c r="D402" s="95">
        <v>2014</v>
      </c>
      <c r="E402" s="95">
        <v>2015</v>
      </c>
      <c r="F402" s="95">
        <v>1.5</v>
      </c>
      <c r="G402" s="44">
        <v>64</v>
      </c>
      <c r="H402" s="7">
        <v>1</v>
      </c>
      <c r="I402" s="7">
        <v>7.0156999999999997E-3</v>
      </c>
      <c r="J402" s="7">
        <v>79.772000000000006</v>
      </c>
      <c r="K402" s="7">
        <f t="shared" si="5"/>
        <v>6.1006086956521743E-3</v>
      </c>
      <c r="L402" s="77"/>
      <c r="M402" s="77"/>
      <c r="N402" s="91"/>
      <c r="O402" s="77"/>
      <c r="P402" s="77"/>
    </row>
    <row r="403" spans="1:19" s="104" customFormat="1" ht="38.25">
      <c r="A403" s="95">
        <v>7</v>
      </c>
      <c r="B403" s="7" t="s">
        <v>137</v>
      </c>
      <c r="C403" s="26" t="s">
        <v>141</v>
      </c>
      <c r="D403" s="95">
        <v>2014</v>
      </c>
      <c r="E403" s="95">
        <v>2015</v>
      </c>
      <c r="F403" s="95">
        <v>1.5</v>
      </c>
      <c r="G403" s="44">
        <v>1549.2</v>
      </c>
      <c r="H403" s="7">
        <v>1</v>
      </c>
      <c r="I403" s="7">
        <v>7.9825199999999999E-2</v>
      </c>
      <c r="J403" s="7">
        <v>907.66</v>
      </c>
      <c r="K403" s="7">
        <f t="shared" si="5"/>
        <v>6.9413217391304349E-2</v>
      </c>
      <c r="L403" s="77"/>
      <c r="M403" s="77"/>
      <c r="N403" s="91"/>
      <c r="O403" s="77"/>
      <c r="P403" s="77"/>
    </row>
    <row r="404" spans="1:19" s="104" customFormat="1">
      <c r="A404" s="77"/>
      <c r="B404" s="78" t="s">
        <v>617</v>
      </c>
      <c r="C404" s="78"/>
      <c r="D404" s="77"/>
      <c r="E404" s="77"/>
      <c r="F404" s="77"/>
      <c r="G404" s="91">
        <f>SUM(G397:G403)</f>
        <v>5116.8</v>
      </c>
      <c r="H404" s="91"/>
      <c r="I404" s="91">
        <f>SUM(I397:I403)</f>
        <v>0.39581299999999997</v>
      </c>
      <c r="J404" s="91">
        <f>SUM(J397:J403)</f>
        <v>4500.6289999999999</v>
      </c>
      <c r="K404" s="91">
        <f>SUM(K397:K403)</f>
        <v>0.34418521739130431</v>
      </c>
      <c r="L404" s="91"/>
      <c r="M404" s="91"/>
      <c r="N404" s="91"/>
      <c r="O404" s="91"/>
      <c r="P404" s="77"/>
    </row>
    <row r="405" spans="1:19" ht="15.95" customHeight="1">
      <c r="A405" s="230" t="s">
        <v>490</v>
      </c>
      <c r="B405" s="230"/>
      <c r="C405" s="230"/>
      <c r="D405" s="230"/>
      <c r="E405" s="230"/>
      <c r="F405" s="230"/>
      <c r="G405" s="230"/>
      <c r="H405" s="230"/>
      <c r="I405" s="230"/>
      <c r="J405" s="230"/>
      <c r="K405" s="230"/>
      <c r="L405" s="230"/>
      <c r="M405" s="230"/>
      <c r="N405" s="230"/>
      <c r="O405" s="230"/>
      <c r="P405" s="230"/>
    </row>
    <row r="406" spans="1:19" ht="40.35" customHeight="1">
      <c r="A406" s="95">
        <v>1</v>
      </c>
      <c r="B406" s="81" t="s">
        <v>491</v>
      </c>
      <c r="C406" s="95" t="s">
        <v>490</v>
      </c>
      <c r="D406" s="95">
        <v>2011</v>
      </c>
      <c r="E406" s="95">
        <v>2015</v>
      </c>
      <c r="F406" s="95"/>
      <c r="G406" s="103">
        <v>122881.78</v>
      </c>
      <c r="H406" s="97">
        <v>1.2</v>
      </c>
      <c r="I406" s="81">
        <v>2404.3739999999998</v>
      </c>
      <c r="J406" s="95"/>
      <c r="K406" s="95"/>
      <c r="L406" s="95"/>
      <c r="M406" s="95"/>
      <c r="N406" s="95"/>
      <c r="O406" s="95"/>
      <c r="P406" s="95"/>
    </row>
    <row r="407" spans="1:19" ht="108.95" customHeight="1">
      <c r="A407" s="95">
        <v>2</v>
      </c>
      <c r="B407" s="81" t="s">
        <v>492</v>
      </c>
      <c r="C407" s="95" t="s">
        <v>490</v>
      </c>
      <c r="D407" s="95">
        <v>2011</v>
      </c>
      <c r="E407" s="95">
        <v>2015</v>
      </c>
      <c r="F407" s="95"/>
      <c r="G407" s="103">
        <v>19307.5</v>
      </c>
      <c r="H407" s="97">
        <v>1.2</v>
      </c>
      <c r="I407" s="81">
        <v>471.4</v>
      </c>
      <c r="J407" s="95"/>
      <c r="K407" s="95"/>
      <c r="L407" s="95"/>
      <c r="M407" s="95"/>
      <c r="N407" s="95"/>
      <c r="O407" s="95"/>
      <c r="P407" s="95"/>
    </row>
    <row r="408" spans="1:19" ht="63.4" customHeight="1">
      <c r="A408" s="95">
        <v>3</v>
      </c>
      <c r="B408" s="81" t="s">
        <v>493</v>
      </c>
      <c r="C408" s="95" t="s">
        <v>490</v>
      </c>
      <c r="D408" s="95">
        <v>2011</v>
      </c>
      <c r="E408" s="95">
        <v>2015</v>
      </c>
      <c r="F408" s="95"/>
      <c r="G408" s="103">
        <v>54406.19</v>
      </c>
      <c r="H408" s="97">
        <v>1.2</v>
      </c>
      <c r="I408" s="81">
        <v>1728.8909999999998</v>
      </c>
      <c r="J408" s="95"/>
      <c r="K408" s="95"/>
      <c r="L408" s="95"/>
      <c r="M408" s="95"/>
      <c r="N408" s="95"/>
      <c r="O408" s="95"/>
      <c r="P408" s="95"/>
    </row>
    <row r="409" spans="1:19" ht="38.25">
      <c r="A409" s="95">
        <v>4</v>
      </c>
      <c r="B409" s="81" t="s">
        <v>494</v>
      </c>
      <c r="C409" s="95" t="s">
        <v>490</v>
      </c>
      <c r="D409" s="95">
        <v>2011</v>
      </c>
      <c r="E409" s="95">
        <v>2015</v>
      </c>
      <c r="F409" s="95"/>
      <c r="G409" s="103">
        <v>108515</v>
      </c>
      <c r="H409" s="97">
        <v>1.2</v>
      </c>
      <c r="I409" s="81"/>
      <c r="J409" s="95"/>
      <c r="K409" s="95"/>
      <c r="L409" s="95"/>
      <c r="M409" s="95"/>
      <c r="N409" s="95"/>
      <c r="O409" s="95"/>
      <c r="P409" s="95"/>
    </row>
    <row r="410" spans="1:19" ht="71.099999999999994" customHeight="1">
      <c r="A410" s="95">
        <v>5</v>
      </c>
      <c r="B410" s="81" t="s">
        <v>495</v>
      </c>
      <c r="C410" s="95" t="s">
        <v>490</v>
      </c>
      <c r="D410" s="95">
        <v>2011</v>
      </c>
      <c r="E410" s="95">
        <v>2015</v>
      </c>
      <c r="F410" s="95"/>
      <c r="G410" s="103">
        <v>4661.53</v>
      </c>
      <c r="H410" s="97">
        <v>1.2</v>
      </c>
      <c r="I410" s="81">
        <v>36.192</v>
      </c>
      <c r="J410" s="95"/>
      <c r="K410" s="95"/>
      <c r="L410" s="95"/>
      <c r="M410" s="95"/>
      <c r="N410" s="95"/>
      <c r="O410" s="95"/>
      <c r="P410" s="95"/>
    </row>
    <row r="411" spans="1:19" ht="63.75">
      <c r="A411" s="95">
        <v>6</v>
      </c>
      <c r="B411" s="81" t="s">
        <v>496</v>
      </c>
      <c r="C411" s="95" t="s">
        <v>490</v>
      </c>
      <c r="D411" s="95">
        <v>2011</v>
      </c>
      <c r="E411" s="95">
        <v>2015</v>
      </c>
      <c r="F411" s="95"/>
      <c r="G411" s="103">
        <v>51400</v>
      </c>
      <c r="H411" s="97">
        <v>1.2</v>
      </c>
      <c r="I411" s="95"/>
      <c r="J411" s="95"/>
      <c r="K411" s="95"/>
      <c r="L411" s="95"/>
      <c r="M411" s="95"/>
      <c r="N411" s="95">
        <v>0.65</v>
      </c>
      <c r="O411" s="95"/>
      <c r="P411" s="95"/>
    </row>
    <row r="412" spans="1:19" ht="138" customHeight="1">
      <c r="A412" s="95">
        <v>7</v>
      </c>
      <c r="B412" s="81" t="s">
        <v>497</v>
      </c>
      <c r="C412" s="95" t="s">
        <v>490</v>
      </c>
      <c r="D412" s="95">
        <v>2011</v>
      </c>
      <c r="E412" s="95">
        <v>2015</v>
      </c>
      <c r="F412" s="95"/>
      <c r="G412" s="103">
        <v>7776</v>
      </c>
      <c r="H412" s="97">
        <v>1.2</v>
      </c>
      <c r="I412" s="95"/>
      <c r="J412" s="95"/>
      <c r="K412" s="95"/>
      <c r="L412" s="95"/>
      <c r="M412" s="95"/>
      <c r="N412" s="95"/>
      <c r="O412" s="95"/>
      <c r="P412" s="95"/>
      <c r="Q412" s="85"/>
      <c r="R412" s="85"/>
      <c r="S412" s="85"/>
    </row>
    <row r="413" spans="1:19" ht="156" customHeight="1">
      <c r="A413" s="95">
        <v>8</v>
      </c>
      <c r="B413" s="102" t="s">
        <v>583</v>
      </c>
      <c r="C413" s="95" t="s">
        <v>490</v>
      </c>
      <c r="D413" s="95">
        <v>2011</v>
      </c>
      <c r="E413" s="95">
        <v>2015</v>
      </c>
      <c r="F413" s="95"/>
      <c r="G413" s="102">
        <v>7266.42</v>
      </c>
      <c r="H413" s="97">
        <v>1.2</v>
      </c>
      <c r="I413" s="102">
        <v>44.688000000000002</v>
      </c>
      <c r="J413" s="102">
        <v>956.75</v>
      </c>
      <c r="K413" s="102">
        <v>0.32600000000000001</v>
      </c>
      <c r="L413" s="95"/>
      <c r="M413" s="95"/>
      <c r="N413" s="102">
        <v>123</v>
      </c>
      <c r="O413" s="95"/>
      <c r="P413" s="95"/>
      <c r="Q413" s="85"/>
      <c r="R413" s="85"/>
      <c r="S413" s="85"/>
    </row>
    <row r="414" spans="1:19" ht="38.25">
      <c r="A414" s="95">
        <v>9</v>
      </c>
      <c r="B414" s="102" t="s">
        <v>584</v>
      </c>
      <c r="C414" s="95" t="s">
        <v>490</v>
      </c>
      <c r="D414" s="95">
        <v>2011</v>
      </c>
      <c r="E414" s="95">
        <v>2015</v>
      </c>
      <c r="F414" s="95"/>
      <c r="G414" s="102">
        <v>1508.0340000000001</v>
      </c>
      <c r="H414" s="97">
        <v>1.2</v>
      </c>
      <c r="I414" s="102">
        <v>12.250999999999999</v>
      </c>
      <c r="J414" s="102">
        <v>544.35</v>
      </c>
      <c r="K414" s="102">
        <v>0.64300000000000002</v>
      </c>
      <c r="L414" s="95"/>
      <c r="M414" s="95"/>
      <c r="N414" s="102">
        <v>32</v>
      </c>
      <c r="O414" s="95"/>
      <c r="P414" s="95"/>
      <c r="Q414" s="85"/>
      <c r="R414" s="85"/>
      <c r="S414" s="85"/>
    </row>
    <row r="415" spans="1:19" ht="114.75">
      <c r="A415" s="95">
        <v>10</v>
      </c>
      <c r="B415" s="7" t="s">
        <v>418</v>
      </c>
      <c r="C415" s="95" t="s">
        <v>490</v>
      </c>
      <c r="D415" s="95">
        <v>2014</v>
      </c>
      <c r="E415" s="95">
        <v>2015</v>
      </c>
      <c r="F415" s="95"/>
      <c r="G415" s="44">
        <v>10500</v>
      </c>
      <c r="H415" s="97">
        <v>1</v>
      </c>
      <c r="I415" s="44"/>
      <c r="J415" s="44">
        <v>355</v>
      </c>
      <c r="K415" s="146">
        <v>0.61335700000000004</v>
      </c>
      <c r="L415" s="95"/>
      <c r="M415" s="95"/>
      <c r="N415" s="102"/>
      <c r="O415" s="95"/>
      <c r="P415" s="95"/>
      <c r="Q415" s="85"/>
      <c r="R415" s="85"/>
      <c r="S415" s="85"/>
    </row>
    <row r="416" spans="1:19">
      <c r="A416" s="77"/>
      <c r="B416" s="77" t="s">
        <v>617</v>
      </c>
      <c r="C416" s="77"/>
      <c r="D416" s="77"/>
      <c r="E416" s="77"/>
      <c r="F416" s="77"/>
      <c r="G416" s="91">
        <f>SUM(G406:G415)</f>
        <v>388222.45399999997</v>
      </c>
      <c r="H416" s="101"/>
      <c r="I416" s="101">
        <f>SUM(I406:I415)</f>
        <v>4697.7960000000003</v>
      </c>
      <c r="J416" s="101">
        <f>SUM(J406:J415)</f>
        <v>1856.1</v>
      </c>
      <c r="K416" s="101">
        <f>SUM(K406:K415)</f>
        <v>1.582357</v>
      </c>
      <c r="L416" s="101"/>
      <c r="M416" s="101"/>
      <c r="N416" s="101">
        <f>SUM(N406:N415)</f>
        <v>155.65</v>
      </c>
      <c r="O416" s="101"/>
      <c r="P416" s="100"/>
      <c r="Q416" s="85"/>
      <c r="R416" s="85"/>
      <c r="S416" s="85"/>
    </row>
    <row r="417" spans="1:16">
      <c r="A417" s="229" t="s">
        <v>122</v>
      </c>
      <c r="B417" s="229"/>
      <c r="C417" s="229"/>
      <c r="D417" s="229"/>
      <c r="E417" s="229"/>
      <c r="F417" s="229"/>
      <c r="G417" s="229"/>
      <c r="H417" s="229"/>
      <c r="I417" s="229"/>
      <c r="J417" s="229"/>
      <c r="K417" s="229"/>
      <c r="L417" s="229"/>
      <c r="M417" s="229"/>
      <c r="N417" s="229"/>
      <c r="O417" s="229"/>
      <c r="P417" s="229"/>
    </row>
    <row r="418" spans="1:16" ht="76.5">
      <c r="A418" s="95">
        <v>1</v>
      </c>
      <c r="B418" s="81" t="s">
        <v>616</v>
      </c>
      <c r="C418" s="81" t="s">
        <v>615</v>
      </c>
      <c r="D418" s="81">
        <v>2011</v>
      </c>
      <c r="E418" s="81">
        <v>2011</v>
      </c>
      <c r="F418" s="81">
        <v>2</v>
      </c>
      <c r="G418" s="81">
        <v>1500</v>
      </c>
      <c r="H418" s="81">
        <v>1</v>
      </c>
      <c r="I418" s="81">
        <v>2E-3</v>
      </c>
      <c r="J418" s="81">
        <v>450</v>
      </c>
      <c r="K418" s="81"/>
      <c r="L418" s="81"/>
      <c r="M418" s="81">
        <v>1.5</v>
      </c>
      <c r="N418" s="81"/>
      <c r="O418" s="81"/>
      <c r="P418" s="81"/>
    </row>
    <row r="419" spans="1:16" ht="24" customHeight="1">
      <c r="A419" s="77"/>
      <c r="B419" s="78" t="s">
        <v>130</v>
      </c>
      <c r="C419" s="77"/>
      <c r="D419" s="77"/>
      <c r="E419" s="77"/>
      <c r="F419" s="77"/>
      <c r="G419" s="157">
        <f>SUM(G418)</f>
        <v>1500</v>
      </c>
      <c r="H419" s="77"/>
      <c r="I419" s="77">
        <f>SUM(I418)</f>
        <v>2E-3</v>
      </c>
      <c r="J419" s="157">
        <f>SUM(J418)</f>
        <v>450</v>
      </c>
      <c r="K419" s="77">
        <f>SUM(K418)</f>
        <v>0</v>
      </c>
      <c r="L419" s="77">
        <f>SUM(L418)</f>
        <v>0</v>
      </c>
      <c r="M419" s="77">
        <f>SUM(M418)</f>
        <v>1.5</v>
      </c>
      <c r="N419" s="77"/>
      <c r="O419" s="77"/>
      <c r="P419" s="77"/>
    </row>
    <row r="420" spans="1:16">
      <c r="A420" s="236" t="s">
        <v>123</v>
      </c>
      <c r="B420" s="236"/>
      <c r="C420" s="236"/>
      <c r="D420" s="236"/>
      <c r="E420" s="236"/>
      <c r="F420" s="236"/>
      <c r="G420" s="236"/>
      <c r="H420" s="236"/>
      <c r="I420" s="236"/>
      <c r="J420" s="236"/>
      <c r="K420" s="236"/>
      <c r="L420" s="236"/>
      <c r="M420" s="236"/>
      <c r="N420" s="236"/>
      <c r="O420" s="236"/>
      <c r="P420" s="236"/>
    </row>
    <row r="421" spans="1:16" ht="42.95" customHeight="1">
      <c r="A421" s="95">
        <v>1</v>
      </c>
      <c r="B421" s="81" t="s">
        <v>602</v>
      </c>
      <c r="C421" s="81" t="s">
        <v>612</v>
      </c>
      <c r="D421" s="81">
        <v>2011</v>
      </c>
      <c r="E421" s="81">
        <v>2013</v>
      </c>
      <c r="F421" s="99">
        <v>1</v>
      </c>
      <c r="G421" s="97">
        <v>30</v>
      </c>
      <c r="H421" s="81" t="s">
        <v>614</v>
      </c>
      <c r="I421" s="81">
        <v>0.5</v>
      </c>
      <c r="J421" s="81">
        <v>2.16</v>
      </c>
      <c r="K421" s="81"/>
      <c r="L421" s="81"/>
      <c r="M421" s="81"/>
      <c r="N421" s="81">
        <v>0.03</v>
      </c>
      <c r="O421" s="81"/>
      <c r="P421" s="81"/>
    </row>
    <row r="422" spans="1:16" ht="48" customHeight="1">
      <c r="A422" s="95">
        <v>2</v>
      </c>
      <c r="B422" s="81" t="s">
        <v>613</v>
      </c>
      <c r="C422" s="81" t="s">
        <v>612</v>
      </c>
      <c r="D422" s="81">
        <v>2011</v>
      </c>
      <c r="E422" s="81">
        <v>2015</v>
      </c>
      <c r="F422" s="99" t="s">
        <v>600</v>
      </c>
      <c r="G422" s="97">
        <v>1500</v>
      </c>
      <c r="H422" s="81" t="s">
        <v>611</v>
      </c>
      <c r="I422" s="81">
        <v>0.2</v>
      </c>
      <c r="J422" s="81">
        <v>7.4550000000000001</v>
      </c>
      <c r="K422" s="81"/>
      <c r="L422" s="81"/>
      <c r="M422" s="81"/>
      <c r="N422" s="81">
        <v>1.05</v>
      </c>
      <c r="O422" s="81"/>
      <c r="P422" s="81"/>
    </row>
    <row r="423" spans="1:16" ht="38.450000000000003" customHeight="1">
      <c r="A423" s="95">
        <v>3</v>
      </c>
      <c r="B423" s="81" t="s">
        <v>610</v>
      </c>
      <c r="C423" s="81" t="s">
        <v>607</v>
      </c>
      <c r="D423" s="81">
        <v>2011</v>
      </c>
      <c r="E423" s="81">
        <v>2011</v>
      </c>
      <c r="F423" s="99" t="s">
        <v>597</v>
      </c>
      <c r="G423" s="97">
        <v>1120</v>
      </c>
      <c r="H423" s="81">
        <v>1</v>
      </c>
      <c r="I423" s="81">
        <v>0.1</v>
      </c>
      <c r="J423" s="81">
        <v>235.2</v>
      </c>
      <c r="K423" s="81">
        <v>0.08</v>
      </c>
      <c r="L423" s="81"/>
      <c r="M423" s="81"/>
      <c r="N423" s="81"/>
      <c r="O423" s="81"/>
      <c r="P423" s="81"/>
    </row>
    <row r="424" spans="1:16" ht="51">
      <c r="A424" s="95">
        <v>4</v>
      </c>
      <c r="B424" s="81" t="s">
        <v>609</v>
      </c>
      <c r="C424" s="81" t="s">
        <v>607</v>
      </c>
      <c r="D424" s="81">
        <v>2012</v>
      </c>
      <c r="E424" s="81">
        <v>2012</v>
      </c>
      <c r="F424" s="99" t="s">
        <v>597</v>
      </c>
      <c r="G424" s="97">
        <v>960</v>
      </c>
      <c r="H424" s="81">
        <v>1</v>
      </c>
      <c r="I424" s="81">
        <v>0.01</v>
      </c>
      <c r="J424" s="81">
        <v>23.2</v>
      </c>
      <c r="K424" s="81"/>
      <c r="L424" s="81"/>
      <c r="M424" s="81"/>
      <c r="N424" s="81">
        <v>0.03</v>
      </c>
      <c r="O424" s="81"/>
      <c r="P424" s="81"/>
    </row>
    <row r="425" spans="1:16" ht="47.1" customHeight="1">
      <c r="A425" s="95">
        <v>5</v>
      </c>
      <c r="B425" s="81" t="s">
        <v>608</v>
      </c>
      <c r="C425" s="81" t="s">
        <v>607</v>
      </c>
      <c r="D425" s="81">
        <v>2011</v>
      </c>
      <c r="E425" s="81">
        <v>2015</v>
      </c>
      <c r="F425" s="99" t="s">
        <v>606</v>
      </c>
      <c r="G425" s="97">
        <v>115</v>
      </c>
      <c r="H425" s="81">
        <v>4</v>
      </c>
      <c r="I425" s="81">
        <v>0.01</v>
      </c>
      <c r="J425" s="81">
        <v>23.1</v>
      </c>
      <c r="K425" s="81"/>
      <c r="L425" s="81"/>
      <c r="M425" s="81"/>
      <c r="N425" s="81">
        <v>0.03</v>
      </c>
      <c r="O425" s="81"/>
      <c r="P425" s="81"/>
    </row>
    <row r="426" spans="1:16" ht="45.4" customHeight="1">
      <c r="A426" s="95">
        <v>6</v>
      </c>
      <c r="B426" s="81" t="s">
        <v>605</v>
      </c>
      <c r="C426" s="81" t="s">
        <v>603</v>
      </c>
      <c r="D426" s="81">
        <v>2012</v>
      </c>
      <c r="E426" s="81">
        <v>2013</v>
      </c>
      <c r="F426" s="99" t="s">
        <v>604</v>
      </c>
      <c r="G426" s="97">
        <v>1200</v>
      </c>
      <c r="H426" s="81">
        <v>1</v>
      </c>
      <c r="I426" s="81">
        <v>0.02</v>
      </c>
      <c r="J426" s="81">
        <v>22.8</v>
      </c>
      <c r="K426" s="81"/>
      <c r="L426" s="81"/>
      <c r="M426" s="81"/>
      <c r="N426" s="81"/>
      <c r="O426" s="81">
        <v>0.08</v>
      </c>
      <c r="P426" s="81"/>
    </row>
    <row r="427" spans="1:16" ht="45.4" customHeight="1">
      <c r="A427" s="95">
        <v>7</v>
      </c>
      <c r="B427" s="81" t="s">
        <v>593</v>
      </c>
      <c r="C427" s="81" t="s">
        <v>603</v>
      </c>
      <c r="D427" s="81">
        <v>2014</v>
      </c>
      <c r="E427" s="81">
        <v>2015</v>
      </c>
      <c r="F427" s="99" t="s">
        <v>600</v>
      </c>
      <c r="G427" s="97">
        <v>3500</v>
      </c>
      <c r="H427" s="81">
        <v>1</v>
      </c>
      <c r="I427" s="81">
        <v>0.38</v>
      </c>
      <c r="J427" s="81">
        <v>543</v>
      </c>
      <c r="K427" s="81"/>
      <c r="L427" s="81"/>
      <c r="M427" s="81"/>
      <c r="N427" s="81"/>
      <c r="O427" s="81">
        <v>2.1</v>
      </c>
      <c r="P427" s="81"/>
    </row>
    <row r="428" spans="1:16" ht="52.5" customHeight="1">
      <c r="A428" s="95">
        <v>8</v>
      </c>
      <c r="B428" s="81" t="s">
        <v>602</v>
      </c>
      <c r="C428" s="81" t="s">
        <v>598</v>
      </c>
      <c r="D428" s="81">
        <v>2011</v>
      </c>
      <c r="E428" s="81">
        <v>2015</v>
      </c>
      <c r="F428" s="99" t="s">
        <v>601</v>
      </c>
      <c r="G428" s="97">
        <v>15</v>
      </c>
      <c r="H428" s="81">
        <v>2</v>
      </c>
      <c r="I428" s="81">
        <v>15</v>
      </c>
      <c r="J428" s="81">
        <v>15</v>
      </c>
      <c r="K428" s="81"/>
      <c r="L428" s="81"/>
      <c r="M428" s="81"/>
      <c r="N428" s="81">
        <v>1.67E-2</v>
      </c>
      <c r="O428" s="81"/>
      <c r="P428" s="81"/>
    </row>
    <row r="429" spans="1:16" ht="49.5" customHeight="1">
      <c r="A429" s="95">
        <v>9</v>
      </c>
      <c r="B429" s="81" t="s">
        <v>593</v>
      </c>
      <c r="C429" s="81" t="s">
        <v>598</v>
      </c>
      <c r="D429" s="81">
        <v>2013</v>
      </c>
      <c r="E429" s="81">
        <v>2013</v>
      </c>
      <c r="F429" s="99" t="s">
        <v>600</v>
      </c>
      <c r="G429" s="97">
        <v>3500</v>
      </c>
      <c r="H429" s="81">
        <v>1</v>
      </c>
      <c r="I429" s="81">
        <v>0.38</v>
      </c>
      <c r="J429" s="81">
        <v>543</v>
      </c>
      <c r="K429" s="81"/>
      <c r="L429" s="81"/>
      <c r="M429" s="81"/>
      <c r="N429" s="81"/>
      <c r="O429" s="81">
        <v>2.1</v>
      </c>
      <c r="P429" s="98"/>
    </row>
    <row r="430" spans="1:16" ht="49.5" customHeight="1">
      <c r="A430" s="95">
        <v>10</v>
      </c>
      <c r="B430" s="81" t="s">
        <v>599</v>
      </c>
      <c r="C430" s="81" t="s">
        <v>598</v>
      </c>
      <c r="D430" s="81">
        <v>2012</v>
      </c>
      <c r="E430" s="81">
        <v>2012</v>
      </c>
      <c r="F430" s="99" t="s">
        <v>597</v>
      </c>
      <c r="G430" s="97">
        <v>850</v>
      </c>
      <c r="H430" s="81">
        <v>1</v>
      </c>
      <c r="I430" s="81">
        <v>0.01</v>
      </c>
      <c r="J430" s="81">
        <v>23.2</v>
      </c>
      <c r="K430" s="81"/>
      <c r="L430" s="81"/>
      <c r="M430" s="81"/>
      <c r="N430" s="81">
        <v>0.03</v>
      </c>
      <c r="O430" s="81"/>
      <c r="P430" s="81"/>
    </row>
    <row r="431" spans="1:16" ht="47.1" customHeight="1">
      <c r="A431" s="95">
        <v>11</v>
      </c>
      <c r="B431" s="81" t="s">
        <v>593</v>
      </c>
      <c r="C431" s="81" t="s">
        <v>594</v>
      </c>
      <c r="D431" s="81">
        <v>2011</v>
      </c>
      <c r="E431" s="81">
        <v>2012</v>
      </c>
      <c r="F431" s="81">
        <v>2</v>
      </c>
      <c r="G431" s="97">
        <v>4500</v>
      </c>
      <c r="H431" s="81">
        <v>1</v>
      </c>
      <c r="I431" s="81">
        <v>5.6</v>
      </c>
      <c r="J431" s="81">
        <v>950</v>
      </c>
      <c r="K431" s="81"/>
      <c r="L431" s="81"/>
      <c r="M431" s="81"/>
      <c r="N431" s="81"/>
      <c r="O431" s="81"/>
      <c r="P431" s="98"/>
    </row>
    <row r="432" spans="1:16" ht="47.1" customHeight="1">
      <c r="A432" s="95">
        <v>12</v>
      </c>
      <c r="B432" s="81" t="s">
        <v>596</v>
      </c>
      <c r="C432" s="81" t="s">
        <v>594</v>
      </c>
      <c r="D432" s="81">
        <v>2012</v>
      </c>
      <c r="E432" s="81">
        <v>2013</v>
      </c>
      <c r="F432" s="81">
        <v>2</v>
      </c>
      <c r="G432" s="97">
        <v>5700</v>
      </c>
      <c r="H432" s="81">
        <v>1</v>
      </c>
      <c r="I432" s="81">
        <v>7.8</v>
      </c>
      <c r="J432" s="81">
        <v>650</v>
      </c>
      <c r="K432" s="81"/>
      <c r="L432" s="81"/>
      <c r="M432" s="81"/>
      <c r="N432" s="81"/>
      <c r="O432" s="81">
        <v>3.2</v>
      </c>
      <c r="P432" s="81"/>
    </row>
    <row r="433" spans="1:16" ht="47.1" customHeight="1">
      <c r="A433" s="95">
        <v>13</v>
      </c>
      <c r="B433" s="81" t="s">
        <v>595</v>
      </c>
      <c r="C433" s="81" t="s">
        <v>594</v>
      </c>
      <c r="D433" s="81">
        <v>2014</v>
      </c>
      <c r="E433" s="81">
        <v>2014</v>
      </c>
      <c r="F433" s="81">
        <v>1</v>
      </c>
      <c r="G433" s="97">
        <v>500</v>
      </c>
      <c r="H433" s="81">
        <v>1</v>
      </c>
      <c r="I433" s="81">
        <v>0.11</v>
      </c>
      <c r="J433" s="81">
        <v>150</v>
      </c>
      <c r="K433" s="81"/>
      <c r="L433" s="81"/>
      <c r="M433" s="81"/>
      <c r="N433" s="81">
        <v>0.03</v>
      </c>
      <c r="O433" s="81"/>
      <c r="P433" s="81"/>
    </row>
    <row r="434" spans="1:16" ht="48" customHeight="1">
      <c r="A434" s="95">
        <v>14</v>
      </c>
      <c r="B434" s="81" t="s">
        <v>593</v>
      </c>
      <c r="C434" s="81" t="s">
        <v>591</v>
      </c>
      <c r="D434" s="81">
        <v>2011</v>
      </c>
      <c r="E434" s="81">
        <v>2011</v>
      </c>
      <c r="F434" s="81">
        <v>2</v>
      </c>
      <c r="G434" s="97">
        <v>1500</v>
      </c>
      <c r="H434" s="81">
        <v>1</v>
      </c>
      <c r="I434" s="81">
        <v>0.4</v>
      </c>
      <c r="J434" s="81">
        <v>600</v>
      </c>
      <c r="K434" s="81"/>
      <c r="L434" s="81"/>
      <c r="M434" s="81"/>
      <c r="N434" s="81"/>
      <c r="O434" s="81">
        <v>2.4</v>
      </c>
      <c r="P434" s="81"/>
    </row>
    <row r="435" spans="1:16" ht="48" customHeight="1">
      <c r="A435" s="95">
        <v>15</v>
      </c>
      <c r="B435" s="81" t="s">
        <v>592</v>
      </c>
      <c r="C435" s="81" t="s">
        <v>591</v>
      </c>
      <c r="D435" s="81">
        <v>2011</v>
      </c>
      <c r="E435" s="81">
        <v>2011</v>
      </c>
      <c r="F435" s="81">
        <v>1</v>
      </c>
      <c r="G435" s="97">
        <v>600</v>
      </c>
      <c r="H435" s="81">
        <v>1</v>
      </c>
      <c r="I435" s="81">
        <v>0.1</v>
      </c>
      <c r="J435" s="81">
        <v>320</v>
      </c>
      <c r="K435" s="81"/>
      <c r="L435" s="81"/>
      <c r="M435" s="81"/>
      <c r="N435" s="81">
        <v>0.03</v>
      </c>
      <c r="O435" s="81"/>
      <c r="P435" s="81"/>
    </row>
    <row r="436" spans="1:16" ht="25.5" customHeight="1">
      <c r="A436" s="77"/>
      <c r="B436" s="78" t="s">
        <v>130</v>
      </c>
      <c r="C436" s="81"/>
      <c r="D436" s="81"/>
      <c r="E436" s="81"/>
      <c r="F436" s="81"/>
      <c r="G436" s="96">
        <f>SUM(G421:G435)</f>
        <v>25590</v>
      </c>
      <c r="H436" s="78"/>
      <c r="I436" s="96">
        <f>SUM(I421:I435)</f>
        <v>30.62</v>
      </c>
      <c r="J436" s="78">
        <f>SUM(J421:J435)</f>
        <v>4108.1149999999998</v>
      </c>
      <c r="K436" s="96">
        <f>SUM(K421:K435)</f>
        <v>0.08</v>
      </c>
      <c r="L436" s="78"/>
      <c r="M436" s="78"/>
      <c r="N436" s="96">
        <f>SUM(N421:N435)</f>
        <v>1.2467000000000001</v>
      </c>
      <c r="O436" s="96">
        <f>SUM(O421:O435)</f>
        <v>9.8800000000000008</v>
      </c>
      <c r="P436" s="78"/>
    </row>
    <row r="437" spans="1:16" ht="21.75" customHeight="1">
      <c r="A437" s="229" t="s">
        <v>124</v>
      </c>
      <c r="B437" s="229"/>
      <c r="C437" s="229"/>
      <c r="D437" s="229"/>
      <c r="E437" s="229"/>
      <c r="F437" s="229"/>
      <c r="G437" s="229"/>
      <c r="H437" s="229"/>
      <c r="I437" s="229"/>
      <c r="J437" s="229"/>
      <c r="K437" s="229"/>
      <c r="L437" s="229"/>
      <c r="M437" s="229"/>
      <c r="N437" s="229"/>
      <c r="O437" s="229"/>
      <c r="P437" s="229"/>
    </row>
    <row r="438" spans="1:16" ht="228" customHeight="1">
      <c r="A438" s="150">
        <v>1</v>
      </c>
      <c r="B438" s="151" t="s">
        <v>58</v>
      </c>
      <c r="C438" s="151" t="s">
        <v>59</v>
      </c>
      <c r="D438" s="151">
        <v>2015</v>
      </c>
      <c r="E438" s="151">
        <v>2015</v>
      </c>
      <c r="F438" s="151"/>
      <c r="G438" s="151">
        <v>335</v>
      </c>
      <c r="H438" s="151">
        <v>2</v>
      </c>
      <c r="I438" s="151"/>
      <c r="J438" s="151"/>
      <c r="K438" s="151"/>
      <c r="L438" s="151"/>
      <c r="M438" s="151"/>
      <c r="N438" s="151"/>
      <c r="O438" s="151"/>
      <c r="P438" s="151"/>
    </row>
    <row r="439" spans="1:16" ht="27.75" customHeight="1">
      <c r="A439" s="150"/>
      <c r="B439" s="152" t="s">
        <v>131</v>
      </c>
      <c r="C439" s="151"/>
      <c r="D439" s="151"/>
      <c r="E439" s="151"/>
      <c r="F439" s="151"/>
      <c r="G439" s="153">
        <v>335</v>
      </c>
      <c r="H439" s="151"/>
      <c r="I439" s="151"/>
      <c r="J439" s="151"/>
      <c r="K439" s="151"/>
      <c r="L439" s="151"/>
      <c r="M439" s="151"/>
      <c r="N439" s="151"/>
      <c r="O439" s="151"/>
      <c r="P439" s="151"/>
    </row>
    <row r="440" spans="1:16" ht="27.75" customHeight="1">
      <c r="A440" s="229" t="s">
        <v>61</v>
      </c>
      <c r="B440" s="229"/>
      <c r="C440" s="229"/>
      <c r="D440" s="229"/>
      <c r="E440" s="229"/>
      <c r="F440" s="229"/>
      <c r="G440" s="229"/>
      <c r="H440" s="229"/>
      <c r="I440" s="229"/>
      <c r="J440" s="229"/>
      <c r="K440" s="229"/>
      <c r="L440" s="229"/>
      <c r="M440" s="229"/>
      <c r="N440" s="229"/>
      <c r="O440" s="229"/>
      <c r="P440" s="229"/>
    </row>
    <row r="441" spans="1:16" ht="267.75">
      <c r="A441" s="150"/>
      <c r="B441" s="151" t="s">
        <v>60</v>
      </c>
      <c r="C441" s="151" t="s">
        <v>59</v>
      </c>
      <c r="D441" s="151">
        <v>2016</v>
      </c>
      <c r="E441" s="151">
        <v>2016</v>
      </c>
      <c r="F441" s="151"/>
      <c r="G441" s="153">
        <v>7000</v>
      </c>
      <c r="H441" s="151">
        <v>1.2</v>
      </c>
      <c r="I441" s="151"/>
      <c r="J441" s="151"/>
      <c r="K441" s="151"/>
      <c r="L441" s="151"/>
      <c r="M441" s="151"/>
      <c r="N441" s="151"/>
      <c r="O441" s="151"/>
      <c r="P441" s="151"/>
    </row>
    <row r="442" spans="1:16" ht="27.75" customHeight="1">
      <c r="A442" s="150"/>
      <c r="B442" s="152" t="s">
        <v>62</v>
      </c>
      <c r="C442" s="151"/>
      <c r="D442" s="151"/>
      <c r="E442" s="151"/>
      <c r="F442" s="151"/>
      <c r="G442" s="153">
        <v>7000</v>
      </c>
      <c r="H442" s="151"/>
      <c r="I442" s="151"/>
      <c r="J442" s="151"/>
      <c r="K442" s="151"/>
      <c r="L442" s="151"/>
      <c r="M442" s="151"/>
      <c r="N442" s="151"/>
      <c r="O442" s="151"/>
      <c r="P442" s="151"/>
    </row>
    <row r="443" spans="1:16" ht="38.25">
      <c r="A443" s="95"/>
      <c r="B443" s="78" t="s">
        <v>132</v>
      </c>
      <c r="C443" s="95"/>
      <c r="D443" s="94"/>
      <c r="E443" s="94"/>
      <c r="F443" s="94"/>
      <c r="G443" s="91">
        <f>SUM(G419,G436,G439,G442)</f>
        <v>34425</v>
      </c>
      <c r="H443" s="77"/>
      <c r="I443" s="91">
        <f>SUM(I419,I436,I438)</f>
        <v>30.622</v>
      </c>
      <c r="J443" s="77">
        <f>SUM(J419,J436,J439)</f>
        <v>4558.1149999999998</v>
      </c>
      <c r="K443" s="91">
        <f>SUM(K419,K436,K439)</f>
        <v>0.08</v>
      </c>
      <c r="L443" s="77"/>
      <c r="M443" s="91">
        <f>SUM(M419,M436,M439)</f>
        <v>1.5</v>
      </c>
      <c r="N443" s="91">
        <f>SUM(N419,N436,N439)</f>
        <v>1.2467000000000001</v>
      </c>
      <c r="O443" s="91">
        <f>SUM(O419,O436,O439)</f>
        <v>9.8800000000000008</v>
      </c>
      <c r="P443" s="77"/>
    </row>
    <row r="444" spans="1:16">
      <c r="A444" s="95"/>
      <c r="B444" s="78"/>
      <c r="C444" s="95"/>
      <c r="D444" s="94"/>
      <c r="E444" s="94"/>
      <c r="F444" s="94"/>
      <c r="G444" s="77"/>
      <c r="H444" s="77"/>
      <c r="I444" s="77"/>
      <c r="J444" s="77"/>
      <c r="K444" s="77"/>
      <c r="L444" s="77"/>
      <c r="M444" s="77"/>
      <c r="N444" s="77"/>
      <c r="O444" s="77"/>
      <c r="P444" s="77"/>
    </row>
    <row r="445" spans="1:16" ht="24" customHeight="1">
      <c r="A445" s="93"/>
      <c r="B445" s="79" t="s">
        <v>590</v>
      </c>
      <c r="C445" s="93"/>
      <c r="D445" s="92"/>
      <c r="E445" s="92"/>
      <c r="F445" s="92"/>
      <c r="G445" s="91">
        <f>G443+G416+G395+G334+G319+G314+G281+G224+G203+G159+G149+G101+G40+G404</f>
        <v>581210.41700000013</v>
      </c>
      <c r="H445" s="91"/>
      <c r="I445" s="91">
        <f>I443+I416+I395+I334+I319+I314+I281+I224+I203+I159+I149+I101+I40+I404</f>
        <v>9612.8334506522533</v>
      </c>
      <c r="J445" s="91">
        <f>J443+J416+J395+J334+J319+J314+J281+J224+J203+J159+J149+J101+J40+J404</f>
        <v>23875.256181159148</v>
      </c>
      <c r="K445" s="91">
        <f>K443+K416+K395+K334+K319+K314+K281+K224+K203+K159+K149+K101+K40+K404</f>
        <v>219.71615864174731</v>
      </c>
      <c r="L445" s="91"/>
      <c r="M445" s="91">
        <f>SUM(M443+M416+M395+M334+M319+M314+M281+M224+M203+M159+M149+M101+M40)</f>
        <v>10.997300000000001</v>
      </c>
      <c r="N445" s="91">
        <f>SUM(N443+N416+N395+N334+N319+N314+N281+N224+N203+N159+N149+N101+N40)</f>
        <v>170.25480800000003</v>
      </c>
      <c r="O445" s="91">
        <f>SUM(O443+O416+O395+O334+O319+O314+O281+O224+O203+O159+O149+O101+O40)</f>
        <v>62.487770000000005</v>
      </c>
      <c r="P445" s="91"/>
    </row>
    <row r="447" spans="1:16" ht="15.75">
      <c r="A447" s="228" t="s">
        <v>589</v>
      </c>
      <c r="B447" s="228"/>
      <c r="C447" s="228"/>
      <c r="D447" s="228"/>
      <c r="E447" s="228"/>
      <c r="F447" s="228"/>
      <c r="G447" s="228"/>
      <c r="H447" s="228"/>
      <c r="I447" s="228"/>
      <c r="J447" s="228"/>
      <c r="K447" s="228"/>
      <c r="L447" s="228"/>
      <c r="M447" s="228"/>
      <c r="N447" s="228"/>
      <c r="O447" s="228"/>
      <c r="P447" s="228"/>
    </row>
    <row r="448" spans="1:16">
      <c r="A448" s="90"/>
      <c r="B448" s="228" t="s">
        <v>588</v>
      </c>
      <c r="C448" s="228"/>
      <c r="D448" s="228"/>
      <c r="E448" s="228"/>
      <c r="F448" s="228"/>
      <c r="G448" s="228"/>
      <c r="H448" s="228"/>
      <c r="I448" s="228"/>
      <c r="J448" s="228"/>
      <c r="K448" s="228"/>
      <c r="L448" s="228"/>
      <c r="M448" s="228"/>
      <c r="N448" s="228"/>
      <c r="O448" s="90"/>
      <c r="P448" s="89"/>
    </row>
    <row r="449" spans="1:16">
      <c r="A449" s="90"/>
      <c r="B449" s="228" t="s">
        <v>587</v>
      </c>
      <c r="C449" s="228"/>
      <c r="D449" s="228"/>
      <c r="E449" s="228"/>
      <c r="F449" s="228"/>
      <c r="G449" s="228"/>
      <c r="H449" s="228"/>
      <c r="I449" s="228"/>
      <c r="J449" s="228"/>
      <c r="K449" s="228"/>
      <c r="L449" s="228"/>
      <c r="M449" s="228"/>
      <c r="N449" s="228"/>
      <c r="O449" s="90"/>
      <c r="P449" s="89"/>
    </row>
    <row r="450" spans="1:16" ht="19.5" customHeight="1"/>
    <row r="451" spans="1:16" ht="18.75" customHeight="1">
      <c r="B451" s="235" t="s">
        <v>585</v>
      </c>
      <c r="C451" s="235"/>
      <c r="D451" s="235"/>
      <c r="E451" s="235"/>
      <c r="F451" s="235"/>
      <c r="G451" s="88"/>
      <c r="H451" s="235"/>
      <c r="I451" s="235"/>
      <c r="J451" s="235"/>
      <c r="L451" s="148" t="s">
        <v>120</v>
      </c>
    </row>
    <row r="452" spans="1:16">
      <c r="G452" s="86"/>
    </row>
    <row r="454" spans="1:16">
      <c r="G454" s="87"/>
    </row>
    <row r="455" spans="1:16">
      <c r="G455" s="87"/>
    </row>
    <row r="460" spans="1:16">
      <c r="A460" s="84"/>
      <c r="B460" s="84"/>
      <c r="C460" s="84"/>
      <c r="G460" s="86"/>
      <c r="O460" s="84"/>
    </row>
  </sheetData>
  <mergeCells count="134">
    <mergeCell ref="G6:G8"/>
    <mergeCell ref="H6:H8"/>
    <mergeCell ref="B243:B245"/>
    <mergeCell ref="B309:B313"/>
    <mergeCell ref="A53:P53"/>
    <mergeCell ref="B12:B17"/>
    <mergeCell ref="A35:P35"/>
    <mergeCell ref="A41:P41"/>
    <mergeCell ref="B18:B19"/>
    <mergeCell ref="A25:P25"/>
    <mergeCell ref="A10:P10"/>
    <mergeCell ref="A11:P11"/>
    <mergeCell ref="I6:I8"/>
    <mergeCell ref="J6:P6"/>
    <mergeCell ref="J7:J8"/>
    <mergeCell ref="K7:P7"/>
    <mergeCell ref="A150:P150"/>
    <mergeCell ref="A151:P151"/>
    <mergeCell ref="A160:P160"/>
    <mergeCell ref="A28:P28"/>
    <mergeCell ref="B45:B50"/>
    <mergeCell ref="B43:B44"/>
    <mergeCell ref="A42:P42"/>
    <mergeCell ref="A220:P220"/>
    <mergeCell ref="A94:P94"/>
    <mergeCell ref="A102:P102"/>
    <mergeCell ref="A161:P161"/>
    <mergeCell ref="A196:P196"/>
    <mergeCell ref="BF317:BF318"/>
    <mergeCell ref="A5:P5"/>
    <mergeCell ref="A6:A8"/>
    <mergeCell ref="B6:B8"/>
    <mergeCell ref="C6:C8"/>
    <mergeCell ref="D6:E7"/>
    <mergeCell ref="F6:F8"/>
    <mergeCell ref="A255:P255"/>
    <mergeCell ref="A273:P273"/>
    <mergeCell ref="Z317:Z318"/>
    <mergeCell ref="AO317:AO318"/>
    <mergeCell ref="AP317:AP318"/>
    <mergeCell ref="B286:B288"/>
    <mergeCell ref="B284:B285"/>
    <mergeCell ref="A282:P282"/>
    <mergeCell ref="A226:P226"/>
    <mergeCell ref="B197:B199"/>
    <mergeCell ref="B200:B201"/>
    <mergeCell ref="A204:P204"/>
    <mergeCell ref="A283:P283"/>
    <mergeCell ref="A225:P225"/>
    <mergeCell ref="A315:P315"/>
    <mergeCell ref="A317:A318"/>
    <mergeCell ref="B247:P247"/>
    <mergeCell ref="GC317:GC318"/>
    <mergeCell ref="GD317:GD318"/>
    <mergeCell ref="GS317:GS318"/>
    <mergeCell ref="BV317:BV318"/>
    <mergeCell ref="GT317:GT318"/>
    <mergeCell ref="EW317:EW318"/>
    <mergeCell ref="DQ317:DQ318"/>
    <mergeCell ref="DR317:DR318"/>
    <mergeCell ref="EG317:EG318"/>
    <mergeCell ref="EH317:EH318"/>
    <mergeCell ref="HY317:HY318"/>
    <mergeCell ref="M336:M339"/>
    <mergeCell ref="N336:N339"/>
    <mergeCell ref="BU317:BU318"/>
    <mergeCell ref="Y317:Y318"/>
    <mergeCell ref="BE317:BE318"/>
    <mergeCell ref="DA317:DA318"/>
    <mergeCell ref="DB317:DB318"/>
    <mergeCell ref="HZ317:HZ318"/>
    <mergeCell ref="A335:P335"/>
    <mergeCell ref="A336:A339"/>
    <mergeCell ref="B336:B339"/>
    <mergeCell ref="C336:C339"/>
    <mergeCell ref="D336:D339"/>
    <mergeCell ref="E336:E339"/>
    <mergeCell ref="CK317:CK318"/>
    <mergeCell ref="CL317:CL318"/>
    <mergeCell ref="L336:L339"/>
    <mergeCell ref="A320:P320"/>
    <mergeCell ref="HI317:HI318"/>
    <mergeCell ref="HJ317:HJ318"/>
    <mergeCell ref="EX317:EX318"/>
    <mergeCell ref="FM317:FM318"/>
    <mergeCell ref="FN317:FN318"/>
    <mergeCell ref="H451:J451"/>
    <mergeCell ref="B451:F451"/>
    <mergeCell ref="G363:G364"/>
    <mergeCell ref="H363:H364"/>
    <mergeCell ref="I363:I364"/>
    <mergeCell ref="A420:P420"/>
    <mergeCell ref="A447:P447"/>
    <mergeCell ref="O363:O364"/>
    <mergeCell ref="P363:P364"/>
    <mergeCell ref="M363:M364"/>
    <mergeCell ref="C363:C364"/>
    <mergeCell ref="D363:D364"/>
    <mergeCell ref="E363:E364"/>
    <mergeCell ref="F363:F364"/>
    <mergeCell ref="B388:B392"/>
    <mergeCell ref="B363:B364"/>
    <mergeCell ref="B365:B366"/>
    <mergeCell ref="B384:B385"/>
    <mergeCell ref="B386:B387"/>
    <mergeCell ref="A440:P440"/>
    <mergeCell ref="A396:P396"/>
    <mergeCell ref="A437:P437"/>
    <mergeCell ref="K363:K364"/>
    <mergeCell ref="L363:L364"/>
    <mergeCell ref="J1:P1"/>
    <mergeCell ref="K336:K339"/>
    <mergeCell ref="A341:A345"/>
    <mergeCell ref="B341:B345"/>
    <mergeCell ref="A363:A364"/>
    <mergeCell ref="B449:N449"/>
    <mergeCell ref="A417:P417"/>
    <mergeCell ref="B448:N448"/>
    <mergeCell ref="F336:F339"/>
    <mergeCell ref="G336:G339"/>
    <mergeCell ref="P336:P339"/>
    <mergeCell ref="I336:I339"/>
    <mergeCell ref="J336:J339"/>
    <mergeCell ref="A405:P405"/>
    <mergeCell ref="H336:H339"/>
    <mergeCell ref="J3:P3"/>
    <mergeCell ref="N363:N364"/>
    <mergeCell ref="B393:B394"/>
    <mergeCell ref="J363:J364"/>
    <mergeCell ref="O336:O339"/>
    <mergeCell ref="A277:P277"/>
    <mergeCell ref="A205:P205"/>
    <mergeCell ref="B317:B318"/>
    <mergeCell ref="A103:P103"/>
  </mergeCells>
  <phoneticPr fontId="2" type="noConversion"/>
  <printOptions horizontalCentered="1"/>
  <pageMargins left="0.39370078740157483" right="0.39370078740157483" top="0.39370078740157483" bottom="0.19685039370078741" header="0.51181102362204722" footer="0.51181102362204722"/>
  <pageSetup paperSize="9" scale="68" fitToHeight="14" orientation="landscape" r:id="rId1"/>
  <headerFooter alignWithMargins="0"/>
  <rowBreaks count="16" manualBreakCount="16">
    <brk id="52" max="15" man="1"/>
    <brk id="101" max="15" man="1"/>
    <brk id="144" max="15" man="1"/>
    <brk id="164" max="15" man="1"/>
    <brk id="199" max="15" man="1"/>
    <brk id="211" max="15" man="1"/>
    <brk id="224" max="15" man="1"/>
    <brk id="237" max="15" man="1"/>
    <brk id="252" max="15" man="1"/>
    <brk id="264" max="15" man="1"/>
    <brk id="284" max="15" man="1"/>
    <brk id="307" max="15" man="1"/>
    <brk id="334" max="15" man="1"/>
    <brk id="377" max="15" man="1"/>
    <brk id="412" max="15" man="1"/>
    <brk id="428" max="15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R79"/>
  <sheetViews>
    <sheetView tabSelected="1" view="pageBreakPreview" topLeftCell="B1" zoomScale="85" zoomScaleNormal="80" zoomScaleSheetLayoutView="85" workbookViewId="0">
      <selection activeCell="K3" sqref="K3:R3"/>
    </sheetView>
  </sheetViews>
  <sheetFormatPr defaultRowHeight="12.75"/>
  <cols>
    <col min="1" max="1" width="9" style="250"/>
    <col min="2" max="2" width="24.375" style="250" customWidth="1"/>
    <col min="3" max="3" width="12.875" style="250" customWidth="1"/>
    <col min="4" max="4" width="11.375" style="250" customWidth="1"/>
    <col min="5" max="5" width="9" style="250"/>
    <col min="6" max="6" width="17" style="250" customWidth="1"/>
    <col min="7" max="7" width="21.5" style="250" customWidth="1"/>
    <col min="8" max="8" width="9.125" style="250" customWidth="1"/>
    <col min="9" max="9" width="9" style="250"/>
    <col min="10" max="10" width="9.375" style="250" bestFit="1" customWidth="1"/>
    <col min="11" max="12" width="9" style="250"/>
    <col min="13" max="13" width="8.875" style="250" customWidth="1"/>
    <col min="14" max="17" width="9" style="250"/>
    <col min="18" max="18" width="9.375" style="250" customWidth="1"/>
    <col min="19" max="257" width="9" style="250"/>
    <col min="258" max="258" width="24.375" style="250" customWidth="1"/>
    <col min="259" max="259" width="12.875" style="250" customWidth="1"/>
    <col min="260" max="260" width="11.375" style="250" customWidth="1"/>
    <col min="261" max="261" width="9" style="250"/>
    <col min="262" max="262" width="17" style="250" customWidth="1"/>
    <col min="263" max="263" width="21.5" style="250" customWidth="1"/>
    <col min="264" max="264" width="9.125" style="250" customWidth="1"/>
    <col min="265" max="265" width="9" style="250"/>
    <col min="266" max="266" width="9.375" style="250" bestFit="1" customWidth="1"/>
    <col min="267" max="268" width="9" style="250"/>
    <col min="269" max="269" width="8.875" style="250" customWidth="1"/>
    <col min="270" max="273" width="9" style="250"/>
    <col min="274" max="274" width="9.375" style="250" customWidth="1"/>
    <col min="275" max="513" width="9" style="250"/>
    <col min="514" max="514" width="24.375" style="250" customWidth="1"/>
    <col min="515" max="515" width="12.875" style="250" customWidth="1"/>
    <col min="516" max="516" width="11.375" style="250" customWidth="1"/>
    <col min="517" max="517" width="9" style="250"/>
    <col min="518" max="518" width="17" style="250" customWidth="1"/>
    <col min="519" max="519" width="21.5" style="250" customWidth="1"/>
    <col min="520" max="520" width="9.125" style="250" customWidth="1"/>
    <col min="521" max="521" width="9" style="250"/>
    <col min="522" max="522" width="9.375" style="250" bestFit="1" customWidth="1"/>
    <col min="523" max="524" width="9" style="250"/>
    <col min="525" max="525" width="8.875" style="250" customWidth="1"/>
    <col min="526" max="529" width="9" style="250"/>
    <col min="530" max="530" width="9.375" style="250" customWidth="1"/>
    <col min="531" max="769" width="9" style="250"/>
    <col min="770" max="770" width="24.375" style="250" customWidth="1"/>
    <col min="771" max="771" width="12.875" style="250" customWidth="1"/>
    <col min="772" max="772" width="11.375" style="250" customWidth="1"/>
    <col min="773" max="773" width="9" style="250"/>
    <col min="774" max="774" width="17" style="250" customWidth="1"/>
    <col min="775" max="775" width="21.5" style="250" customWidth="1"/>
    <col min="776" max="776" width="9.125" style="250" customWidth="1"/>
    <col min="777" max="777" width="9" style="250"/>
    <col min="778" max="778" width="9.375" style="250" bestFit="1" customWidth="1"/>
    <col min="779" max="780" width="9" style="250"/>
    <col min="781" max="781" width="8.875" style="250" customWidth="1"/>
    <col min="782" max="785" width="9" style="250"/>
    <col min="786" max="786" width="9.375" style="250" customWidth="1"/>
    <col min="787" max="1025" width="9" style="250"/>
    <col min="1026" max="1026" width="24.375" style="250" customWidth="1"/>
    <col min="1027" max="1027" width="12.875" style="250" customWidth="1"/>
    <col min="1028" max="1028" width="11.375" style="250" customWidth="1"/>
    <col min="1029" max="1029" width="9" style="250"/>
    <col min="1030" max="1030" width="17" style="250" customWidth="1"/>
    <col min="1031" max="1031" width="21.5" style="250" customWidth="1"/>
    <col min="1032" max="1032" width="9.125" style="250" customWidth="1"/>
    <col min="1033" max="1033" width="9" style="250"/>
    <col min="1034" max="1034" width="9.375" style="250" bestFit="1" customWidth="1"/>
    <col min="1035" max="1036" width="9" style="250"/>
    <col min="1037" max="1037" width="8.875" style="250" customWidth="1"/>
    <col min="1038" max="1041" width="9" style="250"/>
    <col min="1042" max="1042" width="9.375" style="250" customWidth="1"/>
    <col min="1043" max="1281" width="9" style="250"/>
    <col min="1282" max="1282" width="24.375" style="250" customWidth="1"/>
    <col min="1283" max="1283" width="12.875" style="250" customWidth="1"/>
    <col min="1284" max="1284" width="11.375" style="250" customWidth="1"/>
    <col min="1285" max="1285" width="9" style="250"/>
    <col min="1286" max="1286" width="17" style="250" customWidth="1"/>
    <col min="1287" max="1287" width="21.5" style="250" customWidth="1"/>
    <col min="1288" max="1288" width="9.125" style="250" customWidth="1"/>
    <col min="1289" max="1289" width="9" style="250"/>
    <col min="1290" max="1290" width="9.375" style="250" bestFit="1" customWidth="1"/>
    <col min="1291" max="1292" width="9" style="250"/>
    <col min="1293" max="1293" width="8.875" style="250" customWidth="1"/>
    <col min="1294" max="1297" width="9" style="250"/>
    <col min="1298" max="1298" width="9.375" style="250" customWidth="1"/>
    <col min="1299" max="1537" width="9" style="250"/>
    <col min="1538" max="1538" width="24.375" style="250" customWidth="1"/>
    <col min="1539" max="1539" width="12.875" style="250" customWidth="1"/>
    <col min="1540" max="1540" width="11.375" style="250" customWidth="1"/>
    <col min="1541" max="1541" width="9" style="250"/>
    <col min="1542" max="1542" width="17" style="250" customWidth="1"/>
    <col min="1543" max="1543" width="21.5" style="250" customWidth="1"/>
    <col min="1544" max="1544" width="9.125" style="250" customWidth="1"/>
    <col min="1545" max="1545" width="9" style="250"/>
    <col min="1546" max="1546" width="9.375" style="250" bestFit="1" customWidth="1"/>
    <col min="1547" max="1548" width="9" style="250"/>
    <col min="1549" max="1549" width="8.875" style="250" customWidth="1"/>
    <col min="1550" max="1553" width="9" style="250"/>
    <col min="1554" max="1554" width="9.375" style="250" customWidth="1"/>
    <col min="1555" max="1793" width="9" style="250"/>
    <col min="1794" max="1794" width="24.375" style="250" customWidth="1"/>
    <col min="1795" max="1795" width="12.875" style="250" customWidth="1"/>
    <col min="1796" max="1796" width="11.375" style="250" customWidth="1"/>
    <col min="1797" max="1797" width="9" style="250"/>
    <col min="1798" max="1798" width="17" style="250" customWidth="1"/>
    <col min="1799" max="1799" width="21.5" style="250" customWidth="1"/>
    <col min="1800" max="1800" width="9.125" style="250" customWidth="1"/>
    <col min="1801" max="1801" width="9" style="250"/>
    <col min="1802" max="1802" width="9.375" style="250" bestFit="1" customWidth="1"/>
    <col min="1803" max="1804" width="9" style="250"/>
    <col min="1805" max="1805" width="8.875" style="250" customWidth="1"/>
    <col min="1806" max="1809" width="9" style="250"/>
    <col min="1810" max="1810" width="9.375" style="250" customWidth="1"/>
    <col min="1811" max="2049" width="9" style="250"/>
    <col min="2050" max="2050" width="24.375" style="250" customWidth="1"/>
    <col min="2051" max="2051" width="12.875" style="250" customWidth="1"/>
    <col min="2052" max="2052" width="11.375" style="250" customWidth="1"/>
    <col min="2053" max="2053" width="9" style="250"/>
    <col min="2054" max="2054" width="17" style="250" customWidth="1"/>
    <col min="2055" max="2055" width="21.5" style="250" customWidth="1"/>
    <col min="2056" max="2056" width="9.125" style="250" customWidth="1"/>
    <col min="2057" max="2057" width="9" style="250"/>
    <col min="2058" max="2058" width="9.375" style="250" bestFit="1" customWidth="1"/>
    <col min="2059" max="2060" width="9" style="250"/>
    <col min="2061" max="2061" width="8.875" style="250" customWidth="1"/>
    <col min="2062" max="2065" width="9" style="250"/>
    <col min="2066" max="2066" width="9.375" style="250" customWidth="1"/>
    <col min="2067" max="2305" width="9" style="250"/>
    <col min="2306" max="2306" width="24.375" style="250" customWidth="1"/>
    <col min="2307" max="2307" width="12.875" style="250" customWidth="1"/>
    <col min="2308" max="2308" width="11.375" style="250" customWidth="1"/>
    <col min="2309" max="2309" width="9" style="250"/>
    <col min="2310" max="2310" width="17" style="250" customWidth="1"/>
    <col min="2311" max="2311" width="21.5" style="250" customWidth="1"/>
    <col min="2312" max="2312" width="9.125" style="250" customWidth="1"/>
    <col min="2313" max="2313" width="9" style="250"/>
    <col min="2314" max="2314" width="9.375" style="250" bestFit="1" customWidth="1"/>
    <col min="2315" max="2316" width="9" style="250"/>
    <col min="2317" max="2317" width="8.875" style="250" customWidth="1"/>
    <col min="2318" max="2321" width="9" style="250"/>
    <col min="2322" max="2322" width="9.375" style="250" customWidth="1"/>
    <col min="2323" max="2561" width="9" style="250"/>
    <col min="2562" max="2562" width="24.375" style="250" customWidth="1"/>
    <col min="2563" max="2563" width="12.875" style="250" customWidth="1"/>
    <col min="2564" max="2564" width="11.375" style="250" customWidth="1"/>
    <col min="2565" max="2565" width="9" style="250"/>
    <col min="2566" max="2566" width="17" style="250" customWidth="1"/>
    <col min="2567" max="2567" width="21.5" style="250" customWidth="1"/>
    <col min="2568" max="2568" width="9.125" style="250" customWidth="1"/>
    <col min="2569" max="2569" width="9" style="250"/>
    <col min="2570" max="2570" width="9.375" style="250" bestFit="1" customWidth="1"/>
    <col min="2571" max="2572" width="9" style="250"/>
    <col min="2573" max="2573" width="8.875" style="250" customWidth="1"/>
    <col min="2574" max="2577" width="9" style="250"/>
    <col min="2578" max="2578" width="9.375" style="250" customWidth="1"/>
    <col min="2579" max="2817" width="9" style="250"/>
    <col min="2818" max="2818" width="24.375" style="250" customWidth="1"/>
    <col min="2819" max="2819" width="12.875" style="250" customWidth="1"/>
    <col min="2820" max="2820" width="11.375" style="250" customWidth="1"/>
    <col min="2821" max="2821" width="9" style="250"/>
    <col min="2822" max="2822" width="17" style="250" customWidth="1"/>
    <col min="2823" max="2823" width="21.5" style="250" customWidth="1"/>
    <col min="2824" max="2824" width="9.125" style="250" customWidth="1"/>
    <col min="2825" max="2825" width="9" style="250"/>
    <col min="2826" max="2826" width="9.375" style="250" bestFit="1" customWidth="1"/>
    <col min="2827" max="2828" width="9" style="250"/>
    <col min="2829" max="2829" width="8.875" style="250" customWidth="1"/>
    <col min="2830" max="2833" width="9" style="250"/>
    <col min="2834" max="2834" width="9.375" style="250" customWidth="1"/>
    <col min="2835" max="3073" width="9" style="250"/>
    <col min="3074" max="3074" width="24.375" style="250" customWidth="1"/>
    <col min="3075" max="3075" width="12.875" style="250" customWidth="1"/>
    <col min="3076" max="3076" width="11.375" style="250" customWidth="1"/>
    <col min="3077" max="3077" width="9" style="250"/>
    <col min="3078" max="3078" width="17" style="250" customWidth="1"/>
    <col min="3079" max="3079" width="21.5" style="250" customWidth="1"/>
    <col min="3080" max="3080" width="9.125" style="250" customWidth="1"/>
    <col min="3081" max="3081" width="9" style="250"/>
    <col min="3082" max="3082" width="9.375" style="250" bestFit="1" customWidth="1"/>
    <col min="3083" max="3084" width="9" style="250"/>
    <col min="3085" max="3085" width="8.875" style="250" customWidth="1"/>
    <col min="3086" max="3089" width="9" style="250"/>
    <col min="3090" max="3090" width="9.375" style="250" customWidth="1"/>
    <col min="3091" max="3329" width="9" style="250"/>
    <col min="3330" max="3330" width="24.375" style="250" customWidth="1"/>
    <col min="3331" max="3331" width="12.875" style="250" customWidth="1"/>
    <col min="3332" max="3332" width="11.375" style="250" customWidth="1"/>
    <col min="3333" max="3333" width="9" style="250"/>
    <col min="3334" max="3334" width="17" style="250" customWidth="1"/>
    <col min="3335" max="3335" width="21.5" style="250" customWidth="1"/>
    <col min="3336" max="3336" width="9.125" style="250" customWidth="1"/>
    <col min="3337" max="3337" width="9" style="250"/>
    <col min="3338" max="3338" width="9.375" style="250" bestFit="1" customWidth="1"/>
    <col min="3339" max="3340" width="9" style="250"/>
    <col min="3341" max="3341" width="8.875" style="250" customWidth="1"/>
    <col min="3342" max="3345" width="9" style="250"/>
    <col min="3346" max="3346" width="9.375" style="250" customWidth="1"/>
    <col min="3347" max="3585" width="9" style="250"/>
    <col min="3586" max="3586" width="24.375" style="250" customWidth="1"/>
    <col min="3587" max="3587" width="12.875" style="250" customWidth="1"/>
    <col min="3588" max="3588" width="11.375" style="250" customWidth="1"/>
    <col min="3589" max="3589" width="9" style="250"/>
    <col min="3590" max="3590" width="17" style="250" customWidth="1"/>
    <col min="3591" max="3591" width="21.5" style="250" customWidth="1"/>
    <col min="3592" max="3592" width="9.125" style="250" customWidth="1"/>
    <col min="3593" max="3593" width="9" style="250"/>
    <col min="3594" max="3594" width="9.375" style="250" bestFit="1" customWidth="1"/>
    <col min="3595" max="3596" width="9" style="250"/>
    <col min="3597" max="3597" width="8.875" style="250" customWidth="1"/>
    <col min="3598" max="3601" width="9" style="250"/>
    <col min="3602" max="3602" width="9.375" style="250" customWidth="1"/>
    <col min="3603" max="3841" width="9" style="250"/>
    <col min="3842" max="3842" width="24.375" style="250" customWidth="1"/>
    <col min="3843" max="3843" width="12.875" style="250" customWidth="1"/>
    <col min="3844" max="3844" width="11.375" style="250" customWidth="1"/>
    <col min="3845" max="3845" width="9" style="250"/>
    <col min="3846" max="3846" width="17" style="250" customWidth="1"/>
    <col min="3847" max="3847" width="21.5" style="250" customWidth="1"/>
    <col min="3848" max="3848" width="9.125" style="250" customWidth="1"/>
    <col min="3849" max="3849" width="9" style="250"/>
    <col min="3850" max="3850" width="9.375" style="250" bestFit="1" customWidth="1"/>
    <col min="3851" max="3852" width="9" style="250"/>
    <col min="3853" max="3853" width="8.875" style="250" customWidth="1"/>
    <col min="3854" max="3857" width="9" style="250"/>
    <col min="3858" max="3858" width="9.375" style="250" customWidth="1"/>
    <col min="3859" max="4097" width="9" style="250"/>
    <col min="4098" max="4098" width="24.375" style="250" customWidth="1"/>
    <col min="4099" max="4099" width="12.875" style="250" customWidth="1"/>
    <col min="4100" max="4100" width="11.375" style="250" customWidth="1"/>
    <col min="4101" max="4101" width="9" style="250"/>
    <col min="4102" max="4102" width="17" style="250" customWidth="1"/>
    <col min="4103" max="4103" width="21.5" style="250" customWidth="1"/>
    <col min="4104" max="4104" width="9.125" style="250" customWidth="1"/>
    <col min="4105" max="4105" width="9" style="250"/>
    <col min="4106" max="4106" width="9.375" style="250" bestFit="1" customWidth="1"/>
    <col min="4107" max="4108" width="9" style="250"/>
    <col min="4109" max="4109" width="8.875" style="250" customWidth="1"/>
    <col min="4110" max="4113" width="9" style="250"/>
    <col min="4114" max="4114" width="9.375" style="250" customWidth="1"/>
    <col min="4115" max="4353" width="9" style="250"/>
    <col min="4354" max="4354" width="24.375" style="250" customWidth="1"/>
    <col min="4355" max="4355" width="12.875" style="250" customWidth="1"/>
    <col min="4356" max="4356" width="11.375" style="250" customWidth="1"/>
    <col min="4357" max="4357" width="9" style="250"/>
    <col min="4358" max="4358" width="17" style="250" customWidth="1"/>
    <col min="4359" max="4359" width="21.5" style="250" customWidth="1"/>
    <col min="4360" max="4360" width="9.125" style="250" customWidth="1"/>
    <col min="4361" max="4361" width="9" style="250"/>
    <col min="4362" max="4362" width="9.375" style="250" bestFit="1" customWidth="1"/>
    <col min="4363" max="4364" width="9" style="250"/>
    <col min="4365" max="4365" width="8.875" style="250" customWidth="1"/>
    <col min="4366" max="4369" width="9" style="250"/>
    <col min="4370" max="4370" width="9.375" style="250" customWidth="1"/>
    <col min="4371" max="4609" width="9" style="250"/>
    <col min="4610" max="4610" width="24.375" style="250" customWidth="1"/>
    <col min="4611" max="4611" width="12.875" style="250" customWidth="1"/>
    <col min="4612" max="4612" width="11.375" style="250" customWidth="1"/>
    <col min="4613" max="4613" width="9" style="250"/>
    <col min="4614" max="4614" width="17" style="250" customWidth="1"/>
    <col min="4615" max="4615" width="21.5" style="250" customWidth="1"/>
    <col min="4616" max="4616" width="9.125" style="250" customWidth="1"/>
    <col min="4617" max="4617" width="9" style="250"/>
    <col min="4618" max="4618" width="9.375" style="250" bestFit="1" customWidth="1"/>
    <col min="4619" max="4620" width="9" style="250"/>
    <col min="4621" max="4621" width="8.875" style="250" customWidth="1"/>
    <col min="4622" max="4625" width="9" style="250"/>
    <col min="4626" max="4626" width="9.375" style="250" customWidth="1"/>
    <col min="4627" max="4865" width="9" style="250"/>
    <col min="4866" max="4866" width="24.375" style="250" customWidth="1"/>
    <col min="4867" max="4867" width="12.875" style="250" customWidth="1"/>
    <col min="4868" max="4868" width="11.375" style="250" customWidth="1"/>
    <col min="4869" max="4869" width="9" style="250"/>
    <col min="4870" max="4870" width="17" style="250" customWidth="1"/>
    <col min="4871" max="4871" width="21.5" style="250" customWidth="1"/>
    <col min="4872" max="4872" width="9.125" style="250" customWidth="1"/>
    <col min="4873" max="4873" width="9" style="250"/>
    <col min="4874" max="4874" width="9.375" style="250" bestFit="1" customWidth="1"/>
    <col min="4875" max="4876" width="9" style="250"/>
    <col min="4877" max="4877" width="8.875" style="250" customWidth="1"/>
    <col min="4878" max="4881" width="9" style="250"/>
    <col min="4882" max="4882" width="9.375" style="250" customWidth="1"/>
    <col min="4883" max="5121" width="9" style="250"/>
    <col min="5122" max="5122" width="24.375" style="250" customWidth="1"/>
    <col min="5123" max="5123" width="12.875" style="250" customWidth="1"/>
    <col min="5124" max="5124" width="11.375" style="250" customWidth="1"/>
    <col min="5125" max="5125" width="9" style="250"/>
    <col min="5126" max="5126" width="17" style="250" customWidth="1"/>
    <col min="5127" max="5127" width="21.5" style="250" customWidth="1"/>
    <col min="5128" max="5128" width="9.125" style="250" customWidth="1"/>
    <col min="5129" max="5129" width="9" style="250"/>
    <col min="5130" max="5130" width="9.375" style="250" bestFit="1" customWidth="1"/>
    <col min="5131" max="5132" width="9" style="250"/>
    <col min="5133" max="5133" width="8.875" style="250" customWidth="1"/>
    <col min="5134" max="5137" width="9" style="250"/>
    <col min="5138" max="5138" width="9.375" style="250" customWidth="1"/>
    <col min="5139" max="5377" width="9" style="250"/>
    <col min="5378" max="5378" width="24.375" style="250" customWidth="1"/>
    <col min="5379" max="5379" width="12.875" style="250" customWidth="1"/>
    <col min="5380" max="5380" width="11.375" style="250" customWidth="1"/>
    <col min="5381" max="5381" width="9" style="250"/>
    <col min="5382" max="5382" width="17" style="250" customWidth="1"/>
    <col min="5383" max="5383" width="21.5" style="250" customWidth="1"/>
    <col min="5384" max="5384" width="9.125" style="250" customWidth="1"/>
    <col min="5385" max="5385" width="9" style="250"/>
    <col min="5386" max="5386" width="9.375" style="250" bestFit="1" customWidth="1"/>
    <col min="5387" max="5388" width="9" style="250"/>
    <col min="5389" max="5389" width="8.875" style="250" customWidth="1"/>
    <col min="5390" max="5393" width="9" style="250"/>
    <col min="5394" max="5394" width="9.375" style="250" customWidth="1"/>
    <col min="5395" max="5633" width="9" style="250"/>
    <col min="5634" max="5634" width="24.375" style="250" customWidth="1"/>
    <col min="5635" max="5635" width="12.875" style="250" customWidth="1"/>
    <col min="5636" max="5636" width="11.375" style="250" customWidth="1"/>
    <col min="5637" max="5637" width="9" style="250"/>
    <col min="5638" max="5638" width="17" style="250" customWidth="1"/>
    <col min="5639" max="5639" width="21.5" style="250" customWidth="1"/>
    <col min="5640" max="5640" width="9.125" style="250" customWidth="1"/>
    <col min="5641" max="5641" width="9" style="250"/>
    <col min="5642" max="5642" width="9.375" style="250" bestFit="1" customWidth="1"/>
    <col min="5643" max="5644" width="9" style="250"/>
    <col min="5645" max="5645" width="8.875" style="250" customWidth="1"/>
    <col min="5646" max="5649" width="9" style="250"/>
    <col min="5650" max="5650" width="9.375" style="250" customWidth="1"/>
    <col min="5651" max="5889" width="9" style="250"/>
    <col min="5890" max="5890" width="24.375" style="250" customWidth="1"/>
    <col min="5891" max="5891" width="12.875" style="250" customWidth="1"/>
    <col min="5892" max="5892" width="11.375" style="250" customWidth="1"/>
    <col min="5893" max="5893" width="9" style="250"/>
    <col min="5894" max="5894" width="17" style="250" customWidth="1"/>
    <col min="5895" max="5895" width="21.5" style="250" customWidth="1"/>
    <col min="5896" max="5896" width="9.125" style="250" customWidth="1"/>
    <col min="5897" max="5897" width="9" style="250"/>
    <col min="5898" max="5898" width="9.375" style="250" bestFit="1" customWidth="1"/>
    <col min="5899" max="5900" width="9" style="250"/>
    <col min="5901" max="5901" width="8.875" style="250" customWidth="1"/>
    <col min="5902" max="5905" width="9" style="250"/>
    <col min="5906" max="5906" width="9.375" style="250" customWidth="1"/>
    <col min="5907" max="6145" width="9" style="250"/>
    <col min="6146" max="6146" width="24.375" style="250" customWidth="1"/>
    <col min="6147" max="6147" width="12.875" style="250" customWidth="1"/>
    <col min="6148" max="6148" width="11.375" style="250" customWidth="1"/>
    <col min="6149" max="6149" width="9" style="250"/>
    <col min="6150" max="6150" width="17" style="250" customWidth="1"/>
    <col min="6151" max="6151" width="21.5" style="250" customWidth="1"/>
    <col min="6152" max="6152" width="9.125" style="250" customWidth="1"/>
    <col min="6153" max="6153" width="9" style="250"/>
    <col min="6154" max="6154" width="9.375" style="250" bestFit="1" customWidth="1"/>
    <col min="6155" max="6156" width="9" style="250"/>
    <col min="6157" max="6157" width="8.875" style="250" customWidth="1"/>
    <col min="6158" max="6161" width="9" style="250"/>
    <col min="6162" max="6162" width="9.375" style="250" customWidth="1"/>
    <col min="6163" max="6401" width="9" style="250"/>
    <col min="6402" max="6402" width="24.375" style="250" customWidth="1"/>
    <col min="6403" max="6403" width="12.875" style="250" customWidth="1"/>
    <col min="6404" max="6404" width="11.375" style="250" customWidth="1"/>
    <col min="6405" max="6405" width="9" style="250"/>
    <col min="6406" max="6406" width="17" style="250" customWidth="1"/>
    <col min="6407" max="6407" width="21.5" style="250" customWidth="1"/>
    <col min="6408" max="6408" width="9.125" style="250" customWidth="1"/>
    <col min="6409" max="6409" width="9" style="250"/>
    <col min="6410" max="6410" width="9.375" style="250" bestFit="1" customWidth="1"/>
    <col min="6411" max="6412" width="9" style="250"/>
    <col min="6413" max="6413" width="8.875" style="250" customWidth="1"/>
    <col min="6414" max="6417" width="9" style="250"/>
    <col min="6418" max="6418" width="9.375" style="250" customWidth="1"/>
    <col min="6419" max="6657" width="9" style="250"/>
    <col min="6658" max="6658" width="24.375" style="250" customWidth="1"/>
    <col min="6659" max="6659" width="12.875" style="250" customWidth="1"/>
    <col min="6660" max="6660" width="11.375" style="250" customWidth="1"/>
    <col min="6661" max="6661" width="9" style="250"/>
    <col min="6662" max="6662" width="17" style="250" customWidth="1"/>
    <col min="6663" max="6663" width="21.5" style="250" customWidth="1"/>
    <col min="6664" max="6664" width="9.125" style="250" customWidth="1"/>
    <col min="6665" max="6665" width="9" style="250"/>
    <col min="6666" max="6666" width="9.375" style="250" bestFit="1" customWidth="1"/>
    <col min="6667" max="6668" width="9" style="250"/>
    <col min="6669" max="6669" width="8.875" style="250" customWidth="1"/>
    <col min="6670" max="6673" width="9" style="250"/>
    <col min="6674" max="6674" width="9.375" style="250" customWidth="1"/>
    <col min="6675" max="6913" width="9" style="250"/>
    <col min="6914" max="6914" width="24.375" style="250" customWidth="1"/>
    <col min="6915" max="6915" width="12.875" style="250" customWidth="1"/>
    <col min="6916" max="6916" width="11.375" style="250" customWidth="1"/>
    <col min="6917" max="6917" width="9" style="250"/>
    <col min="6918" max="6918" width="17" style="250" customWidth="1"/>
    <col min="6919" max="6919" width="21.5" style="250" customWidth="1"/>
    <col min="6920" max="6920" width="9.125" style="250" customWidth="1"/>
    <col min="6921" max="6921" width="9" style="250"/>
    <col min="6922" max="6922" width="9.375" style="250" bestFit="1" customWidth="1"/>
    <col min="6923" max="6924" width="9" style="250"/>
    <col min="6925" max="6925" width="8.875" style="250" customWidth="1"/>
    <col min="6926" max="6929" width="9" style="250"/>
    <col min="6930" max="6930" width="9.375" style="250" customWidth="1"/>
    <col min="6931" max="7169" width="9" style="250"/>
    <col min="7170" max="7170" width="24.375" style="250" customWidth="1"/>
    <col min="7171" max="7171" width="12.875" style="250" customWidth="1"/>
    <col min="7172" max="7172" width="11.375" style="250" customWidth="1"/>
    <col min="7173" max="7173" width="9" style="250"/>
    <col min="7174" max="7174" width="17" style="250" customWidth="1"/>
    <col min="7175" max="7175" width="21.5" style="250" customWidth="1"/>
    <col min="7176" max="7176" width="9.125" style="250" customWidth="1"/>
    <col min="7177" max="7177" width="9" style="250"/>
    <col min="7178" max="7178" width="9.375" style="250" bestFit="1" customWidth="1"/>
    <col min="7179" max="7180" width="9" style="250"/>
    <col min="7181" max="7181" width="8.875" style="250" customWidth="1"/>
    <col min="7182" max="7185" width="9" style="250"/>
    <col min="7186" max="7186" width="9.375" style="250" customWidth="1"/>
    <col min="7187" max="7425" width="9" style="250"/>
    <col min="7426" max="7426" width="24.375" style="250" customWidth="1"/>
    <col min="7427" max="7427" width="12.875" style="250" customWidth="1"/>
    <col min="7428" max="7428" width="11.375" style="250" customWidth="1"/>
    <col min="7429" max="7429" width="9" style="250"/>
    <col min="7430" max="7430" width="17" style="250" customWidth="1"/>
    <col min="7431" max="7431" width="21.5" style="250" customWidth="1"/>
    <col min="7432" max="7432" width="9.125" style="250" customWidth="1"/>
    <col min="7433" max="7433" width="9" style="250"/>
    <col min="7434" max="7434" width="9.375" style="250" bestFit="1" customWidth="1"/>
    <col min="7435" max="7436" width="9" style="250"/>
    <col min="7437" max="7437" width="8.875" style="250" customWidth="1"/>
    <col min="7438" max="7441" width="9" style="250"/>
    <col min="7442" max="7442" width="9.375" style="250" customWidth="1"/>
    <col min="7443" max="7681" width="9" style="250"/>
    <col min="7682" max="7682" width="24.375" style="250" customWidth="1"/>
    <col min="7683" max="7683" width="12.875" style="250" customWidth="1"/>
    <col min="7684" max="7684" width="11.375" style="250" customWidth="1"/>
    <col min="7685" max="7685" width="9" style="250"/>
    <col min="7686" max="7686" width="17" style="250" customWidth="1"/>
    <col min="7687" max="7687" width="21.5" style="250" customWidth="1"/>
    <col min="7688" max="7688" width="9.125" style="250" customWidth="1"/>
    <col min="7689" max="7689" width="9" style="250"/>
    <col min="7690" max="7690" width="9.375" style="250" bestFit="1" customWidth="1"/>
    <col min="7691" max="7692" width="9" style="250"/>
    <col min="7693" max="7693" width="8.875" style="250" customWidth="1"/>
    <col min="7694" max="7697" width="9" style="250"/>
    <col min="7698" max="7698" width="9.375" style="250" customWidth="1"/>
    <col min="7699" max="7937" width="9" style="250"/>
    <col min="7938" max="7938" width="24.375" style="250" customWidth="1"/>
    <col min="7939" max="7939" width="12.875" style="250" customWidth="1"/>
    <col min="7940" max="7940" width="11.375" style="250" customWidth="1"/>
    <col min="7941" max="7941" width="9" style="250"/>
    <col min="7942" max="7942" width="17" style="250" customWidth="1"/>
    <col min="7943" max="7943" width="21.5" style="250" customWidth="1"/>
    <col min="7944" max="7944" width="9.125" style="250" customWidth="1"/>
    <col min="7945" max="7945" width="9" style="250"/>
    <col min="7946" max="7946" width="9.375" style="250" bestFit="1" customWidth="1"/>
    <col min="7947" max="7948" width="9" style="250"/>
    <col min="7949" max="7949" width="8.875" style="250" customWidth="1"/>
    <col min="7950" max="7953" width="9" style="250"/>
    <col min="7954" max="7954" width="9.375" style="250" customWidth="1"/>
    <col min="7955" max="8193" width="9" style="250"/>
    <col min="8194" max="8194" width="24.375" style="250" customWidth="1"/>
    <col min="8195" max="8195" width="12.875" style="250" customWidth="1"/>
    <col min="8196" max="8196" width="11.375" style="250" customWidth="1"/>
    <col min="8197" max="8197" width="9" style="250"/>
    <col min="8198" max="8198" width="17" style="250" customWidth="1"/>
    <col min="8199" max="8199" width="21.5" style="250" customWidth="1"/>
    <col min="8200" max="8200" width="9.125" style="250" customWidth="1"/>
    <col min="8201" max="8201" width="9" style="250"/>
    <col min="8202" max="8202" width="9.375" style="250" bestFit="1" customWidth="1"/>
    <col min="8203" max="8204" width="9" style="250"/>
    <col min="8205" max="8205" width="8.875" style="250" customWidth="1"/>
    <col min="8206" max="8209" width="9" style="250"/>
    <col min="8210" max="8210" width="9.375" style="250" customWidth="1"/>
    <col min="8211" max="8449" width="9" style="250"/>
    <col min="8450" max="8450" width="24.375" style="250" customWidth="1"/>
    <col min="8451" max="8451" width="12.875" style="250" customWidth="1"/>
    <col min="8452" max="8452" width="11.375" style="250" customWidth="1"/>
    <col min="8453" max="8453" width="9" style="250"/>
    <col min="8454" max="8454" width="17" style="250" customWidth="1"/>
    <col min="8455" max="8455" width="21.5" style="250" customWidth="1"/>
    <col min="8456" max="8456" width="9.125" style="250" customWidth="1"/>
    <col min="8457" max="8457" width="9" style="250"/>
    <col min="8458" max="8458" width="9.375" style="250" bestFit="1" customWidth="1"/>
    <col min="8459" max="8460" width="9" style="250"/>
    <col min="8461" max="8461" width="8.875" style="250" customWidth="1"/>
    <col min="8462" max="8465" width="9" style="250"/>
    <col min="8466" max="8466" width="9.375" style="250" customWidth="1"/>
    <col min="8467" max="8705" width="9" style="250"/>
    <col min="8706" max="8706" width="24.375" style="250" customWidth="1"/>
    <col min="8707" max="8707" width="12.875" style="250" customWidth="1"/>
    <col min="8708" max="8708" width="11.375" style="250" customWidth="1"/>
    <col min="8709" max="8709" width="9" style="250"/>
    <col min="8710" max="8710" width="17" style="250" customWidth="1"/>
    <col min="8711" max="8711" width="21.5" style="250" customWidth="1"/>
    <col min="8712" max="8712" width="9.125" style="250" customWidth="1"/>
    <col min="8713" max="8713" width="9" style="250"/>
    <col min="8714" max="8714" width="9.375" style="250" bestFit="1" customWidth="1"/>
    <col min="8715" max="8716" width="9" style="250"/>
    <col min="8717" max="8717" width="8.875" style="250" customWidth="1"/>
    <col min="8718" max="8721" width="9" style="250"/>
    <col min="8722" max="8722" width="9.375" style="250" customWidth="1"/>
    <col min="8723" max="8961" width="9" style="250"/>
    <col min="8962" max="8962" width="24.375" style="250" customWidth="1"/>
    <col min="8963" max="8963" width="12.875" style="250" customWidth="1"/>
    <col min="8964" max="8964" width="11.375" style="250" customWidth="1"/>
    <col min="8965" max="8965" width="9" style="250"/>
    <col min="8966" max="8966" width="17" style="250" customWidth="1"/>
    <col min="8967" max="8967" width="21.5" style="250" customWidth="1"/>
    <col min="8968" max="8968" width="9.125" style="250" customWidth="1"/>
    <col min="8969" max="8969" width="9" style="250"/>
    <col min="8970" max="8970" width="9.375" style="250" bestFit="1" customWidth="1"/>
    <col min="8971" max="8972" width="9" style="250"/>
    <col min="8973" max="8973" width="8.875" style="250" customWidth="1"/>
    <col min="8974" max="8977" width="9" style="250"/>
    <col min="8978" max="8978" width="9.375" style="250" customWidth="1"/>
    <col min="8979" max="9217" width="9" style="250"/>
    <col min="9218" max="9218" width="24.375" style="250" customWidth="1"/>
    <col min="9219" max="9219" width="12.875" style="250" customWidth="1"/>
    <col min="9220" max="9220" width="11.375" style="250" customWidth="1"/>
    <col min="9221" max="9221" width="9" style="250"/>
    <col min="9222" max="9222" width="17" style="250" customWidth="1"/>
    <col min="9223" max="9223" width="21.5" style="250" customWidth="1"/>
    <col min="9224" max="9224" width="9.125" style="250" customWidth="1"/>
    <col min="9225" max="9225" width="9" style="250"/>
    <col min="9226" max="9226" width="9.375" style="250" bestFit="1" customWidth="1"/>
    <col min="9227" max="9228" width="9" style="250"/>
    <col min="9229" max="9229" width="8.875" style="250" customWidth="1"/>
    <col min="9230" max="9233" width="9" style="250"/>
    <col min="9234" max="9234" width="9.375" style="250" customWidth="1"/>
    <col min="9235" max="9473" width="9" style="250"/>
    <col min="9474" max="9474" width="24.375" style="250" customWidth="1"/>
    <col min="9475" max="9475" width="12.875" style="250" customWidth="1"/>
    <col min="9476" max="9476" width="11.375" style="250" customWidth="1"/>
    <col min="9477" max="9477" width="9" style="250"/>
    <col min="9478" max="9478" width="17" style="250" customWidth="1"/>
    <col min="9479" max="9479" width="21.5" style="250" customWidth="1"/>
    <col min="9480" max="9480" width="9.125" style="250" customWidth="1"/>
    <col min="9481" max="9481" width="9" style="250"/>
    <col min="9482" max="9482" width="9.375" style="250" bestFit="1" customWidth="1"/>
    <col min="9483" max="9484" width="9" style="250"/>
    <col min="9485" max="9485" width="8.875" style="250" customWidth="1"/>
    <col min="9486" max="9489" width="9" style="250"/>
    <col min="9490" max="9490" width="9.375" style="250" customWidth="1"/>
    <col min="9491" max="9729" width="9" style="250"/>
    <col min="9730" max="9730" width="24.375" style="250" customWidth="1"/>
    <col min="9731" max="9731" width="12.875" style="250" customWidth="1"/>
    <col min="9732" max="9732" width="11.375" style="250" customWidth="1"/>
    <col min="9733" max="9733" width="9" style="250"/>
    <col min="9734" max="9734" width="17" style="250" customWidth="1"/>
    <col min="9735" max="9735" width="21.5" style="250" customWidth="1"/>
    <col min="9736" max="9736" width="9.125" style="250" customWidth="1"/>
    <col min="9737" max="9737" width="9" style="250"/>
    <col min="9738" max="9738" width="9.375" style="250" bestFit="1" customWidth="1"/>
    <col min="9739" max="9740" width="9" style="250"/>
    <col min="9741" max="9741" width="8.875" style="250" customWidth="1"/>
    <col min="9742" max="9745" width="9" style="250"/>
    <col min="9746" max="9746" width="9.375" style="250" customWidth="1"/>
    <col min="9747" max="9985" width="9" style="250"/>
    <col min="9986" max="9986" width="24.375" style="250" customWidth="1"/>
    <col min="9987" max="9987" width="12.875" style="250" customWidth="1"/>
    <col min="9988" max="9988" width="11.375" style="250" customWidth="1"/>
    <col min="9989" max="9989" width="9" style="250"/>
    <col min="9990" max="9990" width="17" style="250" customWidth="1"/>
    <col min="9991" max="9991" width="21.5" style="250" customWidth="1"/>
    <col min="9992" max="9992" width="9.125" style="250" customWidth="1"/>
    <col min="9993" max="9993" width="9" style="250"/>
    <col min="9994" max="9994" width="9.375" style="250" bestFit="1" customWidth="1"/>
    <col min="9995" max="9996" width="9" style="250"/>
    <col min="9997" max="9997" width="8.875" style="250" customWidth="1"/>
    <col min="9998" max="10001" width="9" style="250"/>
    <col min="10002" max="10002" width="9.375" style="250" customWidth="1"/>
    <col min="10003" max="10241" width="9" style="250"/>
    <col min="10242" max="10242" width="24.375" style="250" customWidth="1"/>
    <col min="10243" max="10243" width="12.875" style="250" customWidth="1"/>
    <col min="10244" max="10244" width="11.375" style="250" customWidth="1"/>
    <col min="10245" max="10245" width="9" style="250"/>
    <col min="10246" max="10246" width="17" style="250" customWidth="1"/>
    <col min="10247" max="10247" width="21.5" style="250" customWidth="1"/>
    <col min="10248" max="10248" width="9.125" style="250" customWidth="1"/>
    <col min="10249" max="10249" width="9" style="250"/>
    <col min="10250" max="10250" width="9.375" style="250" bestFit="1" customWidth="1"/>
    <col min="10251" max="10252" width="9" style="250"/>
    <col min="10253" max="10253" width="8.875" style="250" customWidth="1"/>
    <col min="10254" max="10257" width="9" style="250"/>
    <col min="10258" max="10258" width="9.375" style="250" customWidth="1"/>
    <col min="10259" max="10497" width="9" style="250"/>
    <col min="10498" max="10498" width="24.375" style="250" customWidth="1"/>
    <col min="10499" max="10499" width="12.875" style="250" customWidth="1"/>
    <col min="10500" max="10500" width="11.375" style="250" customWidth="1"/>
    <col min="10501" max="10501" width="9" style="250"/>
    <col min="10502" max="10502" width="17" style="250" customWidth="1"/>
    <col min="10503" max="10503" width="21.5" style="250" customWidth="1"/>
    <col min="10504" max="10504" width="9.125" style="250" customWidth="1"/>
    <col min="10505" max="10505" width="9" style="250"/>
    <col min="10506" max="10506" width="9.375" style="250" bestFit="1" customWidth="1"/>
    <col min="10507" max="10508" width="9" style="250"/>
    <col min="10509" max="10509" width="8.875" style="250" customWidth="1"/>
    <col min="10510" max="10513" width="9" style="250"/>
    <col min="10514" max="10514" width="9.375" style="250" customWidth="1"/>
    <col min="10515" max="10753" width="9" style="250"/>
    <col min="10754" max="10754" width="24.375" style="250" customWidth="1"/>
    <col min="10755" max="10755" width="12.875" style="250" customWidth="1"/>
    <col min="10756" max="10756" width="11.375" style="250" customWidth="1"/>
    <col min="10757" max="10757" width="9" style="250"/>
    <col min="10758" max="10758" width="17" style="250" customWidth="1"/>
    <col min="10759" max="10759" width="21.5" style="250" customWidth="1"/>
    <col min="10760" max="10760" width="9.125" style="250" customWidth="1"/>
    <col min="10761" max="10761" width="9" style="250"/>
    <col min="10762" max="10762" width="9.375" style="250" bestFit="1" customWidth="1"/>
    <col min="10763" max="10764" width="9" style="250"/>
    <col min="10765" max="10765" width="8.875" style="250" customWidth="1"/>
    <col min="10766" max="10769" width="9" style="250"/>
    <col min="10770" max="10770" width="9.375" style="250" customWidth="1"/>
    <col min="10771" max="11009" width="9" style="250"/>
    <col min="11010" max="11010" width="24.375" style="250" customWidth="1"/>
    <col min="11011" max="11011" width="12.875" style="250" customWidth="1"/>
    <col min="11012" max="11012" width="11.375" style="250" customWidth="1"/>
    <col min="11013" max="11013" width="9" style="250"/>
    <col min="11014" max="11014" width="17" style="250" customWidth="1"/>
    <col min="11015" max="11015" width="21.5" style="250" customWidth="1"/>
    <col min="11016" max="11016" width="9.125" style="250" customWidth="1"/>
    <col min="11017" max="11017" width="9" style="250"/>
    <col min="11018" max="11018" width="9.375" style="250" bestFit="1" customWidth="1"/>
    <col min="11019" max="11020" width="9" style="250"/>
    <col min="11021" max="11021" width="8.875" style="250" customWidth="1"/>
    <col min="11022" max="11025" width="9" style="250"/>
    <col min="11026" max="11026" width="9.375" style="250" customWidth="1"/>
    <col min="11027" max="11265" width="9" style="250"/>
    <col min="11266" max="11266" width="24.375" style="250" customWidth="1"/>
    <col min="11267" max="11267" width="12.875" style="250" customWidth="1"/>
    <col min="11268" max="11268" width="11.375" style="250" customWidth="1"/>
    <col min="11269" max="11269" width="9" style="250"/>
    <col min="11270" max="11270" width="17" style="250" customWidth="1"/>
    <col min="11271" max="11271" width="21.5" style="250" customWidth="1"/>
    <col min="11272" max="11272" width="9.125" style="250" customWidth="1"/>
    <col min="11273" max="11273" width="9" style="250"/>
    <col min="11274" max="11274" width="9.375" style="250" bestFit="1" customWidth="1"/>
    <col min="11275" max="11276" width="9" style="250"/>
    <col min="11277" max="11277" width="8.875" style="250" customWidth="1"/>
    <col min="11278" max="11281" width="9" style="250"/>
    <col min="11282" max="11282" width="9.375" style="250" customWidth="1"/>
    <col min="11283" max="11521" width="9" style="250"/>
    <col min="11522" max="11522" width="24.375" style="250" customWidth="1"/>
    <col min="11523" max="11523" width="12.875" style="250" customWidth="1"/>
    <col min="11524" max="11524" width="11.375" style="250" customWidth="1"/>
    <col min="11525" max="11525" width="9" style="250"/>
    <col min="11526" max="11526" width="17" style="250" customWidth="1"/>
    <col min="11527" max="11527" width="21.5" style="250" customWidth="1"/>
    <col min="11528" max="11528" width="9.125" style="250" customWidth="1"/>
    <col min="11529" max="11529" width="9" style="250"/>
    <col min="11530" max="11530" width="9.375" style="250" bestFit="1" customWidth="1"/>
    <col min="11531" max="11532" width="9" style="250"/>
    <col min="11533" max="11533" width="8.875" style="250" customWidth="1"/>
    <col min="11534" max="11537" width="9" style="250"/>
    <col min="11538" max="11538" width="9.375" style="250" customWidth="1"/>
    <col min="11539" max="11777" width="9" style="250"/>
    <col min="11778" max="11778" width="24.375" style="250" customWidth="1"/>
    <col min="11779" max="11779" width="12.875" style="250" customWidth="1"/>
    <col min="11780" max="11780" width="11.375" style="250" customWidth="1"/>
    <col min="11781" max="11781" width="9" style="250"/>
    <col min="11782" max="11782" width="17" style="250" customWidth="1"/>
    <col min="11783" max="11783" width="21.5" style="250" customWidth="1"/>
    <col min="11784" max="11784" width="9.125" style="250" customWidth="1"/>
    <col min="11785" max="11785" width="9" style="250"/>
    <col min="11786" max="11786" width="9.375" style="250" bestFit="1" customWidth="1"/>
    <col min="11787" max="11788" width="9" style="250"/>
    <col min="11789" max="11789" width="8.875" style="250" customWidth="1"/>
    <col min="11790" max="11793" width="9" style="250"/>
    <col min="11794" max="11794" width="9.375" style="250" customWidth="1"/>
    <col min="11795" max="12033" width="9" style="250"/>
    <col min="12034" max="12034" width="24.375" style="250" customWidth="1"/>
    <col min="12035" max="12035" width="12.875" style="250" customWidth="1"/>
    <col min="12036" max="12036" width="11.375" style="250" customWidth="1"/>
    <col min="12037" max="12037" width="9" style="250"/>
    <col min="12038" max="12038" width="17" style="250" customWidth="1"/>
    <col min="12039" max="12039" width="21.5" style="250" customWidth="1"/>
    <col min="12040" max="12040" width="9.125" style="250" customWidth="1"/>
    <col min="12041" max="12041" width="9" style="250"/>
    <col min="12042" max="12042" width="9.375" style="250" bestFit="1" customWidth="1"/>
    <col min="12043" max="12044" width="9" style="250"/>
    <col min="12045" max="12045" width="8.875" style="250" customWidth="1"/>
    <col min="12046" max="12049" width="9" style="250"/>
    <col min="12050" max="12050" width="9.375" style="250" customWidth="1"/>
    <col min="12051" max="12289" width="9" style="250"/>
    <col min="12290" max="12290" width="24.375" style="250" customWidth="1"/>
    <col min="12291" max="12291" width="12.875" style="250" customWidth="1"/>
    <col min="12292" max="12292" width="11.375" style="250" customWidth="1"/>
    <col min="12293" max="12293" width="9" style="250"/>
    <col min="12294" max="12294" width="17" style="250" customWidth="1"/>
    <col min="12295" max="12295" width="21.5" style="250" customWidth="1"/>
    <col min="12296" max="12296" width="9.125" style="250" customWidth="1"/>
    <col min="12297" max="12297" width="9" style="250"/>
    <col min="12298" max="12298" width="9.375" style="250" bestFit="1" customWidth="1"/>
    <col min="12299" max="12300" width="9" style="250"/>
    <col min="12301" max="12301" width="8.875" style="250" customWidth="1"/>
    <col min="12302" max="12305" width="9" style="250"/>
    <col min="12306" max="12306" width="9.375" style="250" customWidth="1"/>
    <col min="12307" max="12545" width="9" style="250"/>
    <col min="12546" max="12546" width="24.375" style="250" customWidth="1"/>
    <col min="12547" max="12547" width="12.875" style="250" customWidth="1"/>
    <col min="12548" max="12548" width="11.375" style="250" customWidth="1"/>
    <col min="12549" max="12549" width="9" style="250"/>
    <col min="12550" max="12550" width="17" style="250" customWidth="1"/>
    <col min="12551" max="12551" width="21.5" style="250" customWidth="1"/>
    <col min="12552" max="12552" width="9.125" style="250" customWidth="1"/>
    <col min="12553" max="12553" width="9" style="250"/>
    <col min="12554" max="12554" width="9.375" style="250" bestFit="1" customWidth="1"/>
    <col min="12555" max="12556" width="9" style="250"/>
    <col min="12557" max="12557" width="8.875" style="250" customWidth="1"/>
    <col min="12558" max="12561" width="9" style="250"/>
    <col min="12562" max="12562" width="9.375" style="250" customWidth="1"/>
    <col min="12563" max="12801" width="9" style="250"/>
    <col min="12802" max="12802" width="24.375" style="250" customWidth="1"/>
    <col min="12803" max="12803" width="12.875" style="250" customWidth="1"/>
    <col min="12804" max="12804" width="11.375" style="250" customWidth="1"/>
    <col min="12805" max="12805" width="9" style="250"/>
    <col min="12806" max="12806" width="17" style="250" customWidth="1"/>
    <col min="12807" max="12807" width="21.5" style="250" customWidth="1"/>
    <col min="12808" max="12808" width="9.125" style="250" customWidth="1"/>
    <col min="12809" max="12809" width="9" style="250"/>
    <col min="12810" max="12810" width="9.375" style="250" bestFit="1" customWidth="1"/>
    <col min="12811" max="12812" width="9" style="250"/>
    <col min="12813" max="12813" width="8.875" style="250" customWidth="1"/>
    <col min="12814" max="12817" width="9" style="250"/>
    <col min="12818" max="12818" width="9.375" style="250" customWidth="1"/>
    <col min="12819" max="13057" width="9" style="250"/>
    <col min="13058" max="13058" width="24.375" style="250" customWidth="1"/>
    <col min="13059" max="13059" width="12.875" style="250" customWidth="1"/>
    <col min="13060" max="13060" width="11.375" style="250" customWidth="1"/>
    <col min="13061" max="13061" width="9" style="250"/>
    <col min="13062" max="13062" width="17" style="250" customWidth="1"/>
    <col min="13063" max="13063" width="21.5" style="250" customWidth="1"/>
    <col min="13064" max="13064" width="9.125" style="250" customWidth="1"/>
    <col min="13065" max="13065" width="9" style="250"/>
    <col min="13066" max="13066" width="9.375" style="250" bestFit="1" customWidth="1"/>
    <col min="13067" max="13068" width="9" style="250"/>
    <col min="13069" max="13069" width="8.875" style="250" customWidth="1"/>
    <col min="13070" max="13073" width="9" style="250"/>
    <col min="13074" max="13074" width="9.375" style="250" customWidth="1"/>
    <col min="13075" max="13313" width="9" style="250"/>
    <col min="13314" max="13314" width="24.375" style="250" customWidth="1"/>
    <col min="13315" max="13315" width="12.875" style="250" customWidth="1"/>
    <col min="13316" max="13316" width="11.375" style="250" customWidth="1"/>
    <col min="13317" max="13317" width="9" style="250"/>
    <col min="13318" max="13318" width="17" style="250" customWidth="1"/>
    <col min="13319" max="13319" width="21.5" style="250" customWidth="1"/>
    <col min="13320" max="13320" width="9.125" style="250" customWidth="1"/>
    <col min="13321" max="13321" width="9" style="250"/>
    <col min="13322" max="13322" width="9.375" style="250" bestFit="1" customWidth="1"/>
    <col min="13323" max="13324" width="9" style="250"/>
    <col min="13325" max="13325" width="8.875" style="250" customWidth="1"/>
    <col min="13326" max="13329" width="9" style="250"/>
    <col min="13330" max="13330" width="9.375" style="250" customWidth="1"/>
    <col min="13331" max="13569" width="9" style="250"/>
    <col min="13570" max="13570" width="24.375" style="250" customWidth="1"/>
    <col min="13571" max="13571" width="12.875" style="250" customWidth="1"/>
    <col min="13572" max="13572" width="11.375" style="250" customWidth="1"/>
    <col min="13573" max="13573" width="9" style="250"/>
    <col min="13574" max="13574" width="17" style="250" customWidth="1"/>
    <col min="13575" max="13575" width="21.5" style="250" customWidth="1"/>
    <col min="13576" max="13576" width="9.125" style="250" customWidth="1"/>
    <col min="13577" max="13577" width="9" style="250"/>
    <col min="13578" max="13578" width="9.375" style="250" bestFit="1" customWidth="1"/>
    <col min="13579" max="13580" width="9" style="250"/>
    <col min="13581" max="13581" width="8.875" style="250" customWidth="1"/>
    <col min="13582" max="13585" width="9" style="250"/>
    <col min="13586" max="13586" width="9.375" style="250" customWidth="1"/>
    <col min="13587" max="13825" width="9" style="250"/>
    <col min="13826" max="13826" width="24.375" style="250" customWidth="1"/>
    <col min="13827" max="13827" width="12.875" style="250" customWidth="1"/>
    <col min="13828" max="13828" width="11.375" style="250" customWidth="1"/>
    <col min="13829" max="13829" width="9" style="250"/>
    <col min="13830" max="13830" width="17" style="250" customWidth="1"/>
    <col min="13831" max="13831" width="21.5" style="250" customWidth="1"/>
    <col min="13832" max="13832" width="9.125" style="250" customWidth="1"/>
    <col min="13833" max="13833" width="9" style="250"/>
    <col min="13834" max="13834" width="9.375" style="250" bestFit="1" customWidth="1"/>
    <col min="13835" max="13836" width="9" style="250"/>
    <col min="13837" max="13837" width="8.875" style="250" customWidth="1"/>
    <col min="13838" max="13841" width="9" style="250"/>
    <col min="13842" max="13842" width="9.375" style="250" customWidth="1"/>
    <col min="13843" max="14081" width="9" style="250"/>
    <col min="14082" max="14082" width="24.375" style="250" customWidth="1"/>
    <col min="14083" max="14083" width="12.875" style="250" customWidth="1"/>
    <col min="14084" max="14084" width="11.375" style="250" customWidth="1"/>
    <col min="14085" max="14085" width="9" style="250"/>
    <col min="14086" max="14086" width="17" style="250" customWidth="1"/>
    <col min="14087" max="14087" width="21.5" style="250" customWidth="1"/>
    <col min="14088" max="14088" width="9.125" style="250" customWidth="1"/>
    <col min="14089" max="14089" width="9" style="250"/>
    <col min="14090" max="14090" width="9.375" style="250" bestFit="1" customWidth="1"/>
    <col min="14091" max="14092" width="9" style="250"/>
    <col min="14093" max="14093" width="8.875" style="250" customWidth="1"/>
    <col min="14094" max="14097" width="9" style="250"/>
    <col min="14098" max="14098" width="9.375" style="250" customWidth="1"/>
    <col min="14099" max="14337" width="9" style="250"/>
    <col min="14338" max="14338" width="24.375" style="250" customWidth="1"/>
    <col min="14339" max="14339" width="12.875" style="250" customWidth="1"/>
    <col min="14340" max="14340" width="11.375" style="250" customWidth="1"/>
    <col min="14341" max="14341" width="9" style="250"/>
    <col min="14342" max="14342" width="17" style="250" customWidth="1"/>
    <col min="14343" max="14343" width="21.5" style="250" customWidth="1"/>
    <col min="14344" max="14344" width="9.125" style="250" customWidth="1"/>
    <col min="14345" max="14345" width="9" style="250"/>
    <col min="14346" max="14346" width="9.375" style="250" bestFit="1" customWidth="1"/>
    <col min="14347" max="14348" width="9" style="250"/>
    <col min="14349" max="14349" width="8.875" style="250" customWidth="1"/>
    <col min="14350" max="14353" width="9" style="250"/>
    <col min="14354" max="14354" width="9.375" style="250" customWidth="1"/>
    <col min="14355" max="14593" width="9" style="250"/>
    <col min="14594" max="14594" width="24.375" style="250" customWidth="1"/>
    <col min="14595" max="14595" width="12.875" style="250" customWidth="1"/>
    <col min="14596" max="14596" width="11.375" style="250" customWidth="1"/>
    <col min="14597" max="14597" width="9" style="250"/>
    <col min="14598" max="14598" width="17" style="250" customWidth="1"/>
    <col min="14599" max="14599" width="21.5" style="250" customWidth="1"/>
    <col min="14600" max="14600" width="9.125" style="250" customWidth="1"/>
    <col min="14601" max="14601" width="9" style="250"/>
    <col min="14602" max="14602" width="9.375" style="250" bestFit="1" customWidth="1"/>
    <col min="14603" max="14604" width="9" style="250"/>
    <col min="14605" max="14605" width="8.875" style="250" customWidth="1"/>
    <col min="14606" max="14609" width="9" style="250"/>
    <col min="14610" max="14610" width="9.375" style="250" customWidth="1"/>
    <col min="14611" max="14849" width="9" style="250"/>
    <col min="14850" max="14850" width="24.375" style="250" customWidth="1"/>
    <col min="14851" max="14851" width="12.875" style="250" customWidth="1"/>
    <col min="14852" max="14852" width="11.375" style="250" customWidth="1"/>
    <col min="14853" max="14853" width="9" style="250"/>
    <col min="14854" max="14854" width="17" style="250" customWidth="1"/>
    <col min="14855" max="14855" width="21.5" style="250" customWidth="1"/>
    <col min="14856" max="14856" width="9.125" style="250" customWidth="1"/>
    <col min="14857" max="14857" width="9" style="250"/>
    <col min="14858" max="14858" width="9.375" style="250" bestFit="1" customWidth="1"/>
    <col min="14859" max="14860" width="9" style="250"/>
    <col min="14861" max="14861" width="8.875" style="250" customWidth="1"/>
    <col min="14862" max="14865" width="9" style="250"/>
    <col min="14866" max="14866" width="9.375" style="250" customWidth="1"/>
    <col min="14867" max="15105" width="9" style="250"/>
    <col min="15106" max="15106" width="24.375" style="250" customWidth="1"/>
    <col min="15107" max="15107" width="12.875" style="250" customWidth="1"/>
    <col min="15108" max="15108" width="11.375" style="250" customWidth="1"/>
    <col min="15109" max="15109" width="9" style="250"/>
    <col min="15110" max="15110" width="17" style="250" customWidth="1"/>
    <col min="15111" max="15111" width="21.5" style="250" customWidth="1"/>
    <col min="15112" max="15112" width="9.125" style="250" customWidth="1"/>
    <col min="15113" max="15113" width="9" style="250"/>
    <col min="15114" max="15114" width="9.375" style="250" bestFit="1" customWidth="1"/>
    <col min="15115" max="15116" width="9" style="250"/>
    <col min="15117" max="15117" width="8.875" style="250" customWidth="1"/>
    <col min="15118" max="15121" width="9" style="250"/>
    <col min="15122" max="15122" width="9.375" style="250" customWidth="1"/>
    <col min="15123" max="15361" width="9" style="250"/>
    <col min="15362" max="15362" width="24.375" style="250" customWidth="1"/>
    <col min="15363" max="15363" width="12.875" style="250" customWidth="1"/>
    <col min="15364" max="15364" width="11.375" style="250" customWidth="1"/>
    <col min="15365" max="15365" width="9" style="250"/>
    <col min="15366" max="15366" width="17" style="250" customWidth="1"/>
    <col min="15367" max="15367" width="21.5" style="250" customWidth="1"/>
    <col min="15368" max="15368" width="9.125" style="250" customWidth="1"/>
    <col min="15369" max="15369" width="9" style="250"/>
    <col min="15370" max="15370" width="9.375" style="250" bestFit="1" customWidth="1"/>
    <col min="15371" max="15372" width="9" style="250"/>
    <col min="15373" max="15373" width="8.875" style="250" customWidth="1"/>
    <col min="15374" max="15377" width="9" style="250"/>
    <col min="15378" max="15378" width="9.375" style="250" customWidth="1"/>
    <col min="15379" max="15617" width="9" style="250"/>
    <col min="15618" max="15618" width="24.375" style="250" customWidth="1"/>
    <col min="15619" max="15619" width="12.875" style="250" customWidth="1"/>
    <col min="15620" max="15620" width="11.375" style="250" customWidth="1"/>
    <col min="15621" max="15621" width="9" style="250"/>
    <col min="15622" max="15622" width="17" style="250" customWidth="1"/>
    <col min="15623" max="15623" width="21.5" style="250" customWidth="1"/>
    <col min="15624" max="15624" width="9.125" style="250" customWidth="1"/>
    <col min="15625" max="15625" width="9" style="250"/>
    <col min="15626" max="15626" width="9.375" style="250" bestFit="1" customWidth="1"/>
    <col min="15627" max="15628" width="9" style="250"/>
    <col min="15629" max="15629" width="8.875" style="250" customWidth="1"/>
    <col min="15630" max="15633" width="9" style="250"/>
    <col min="15634" max="15634" width="9.375" style="250" customWidth="1"/>
    <col min="15635" max="15873" width="9" style="250"/>
    <col min="15874" max="15874" width="24.375" style="250" customWidth="1"/>
    <col min="15875" max="15875" width="12.875" style="250" customWidth="1"/>
    <col min="15876" max="15876" width="11.375" style="250" customWidth="1"/>
    <col min="15877" max="15877" width="9" style="250"/>
    <col min="15878" max="15878" width="17" style="250" customWidth="1"/>
    <col min="15879" max="15879" width="21.5" style="250" customWidth="1"/>
    <col min="15880" max="15880" width="9.125" style="250" customWidth="1"/>
    <col min="15881" max="15881" width="9" style="250"/>
    <col min="15882" max="15882" width="9.375" style="250" bestFit="1" customWidth="1"/>
    <col min="15883" max="15884" width="9" style="250"/>
    <col min="15885" max="15885" width="8.875" style="250" customWidth="1"/>
    <col min="15886" max="15889" width="9" style="250"/>
    <col min="15890" max="15890" width="9.375" style="250" customWidth="1"/>
    <col min="15891" max="16129" width="9" style="250"/>
    <col min="16130" max="16130" width="24.375" style="250" customWidth="1"/>
    <col min="16131" max="16131" width="12.875" style="250" customWidth="1"/>
    <col min="16132" max="16132" width="11.375" style="250" customWidth="1"/>
    <col min="16133" max="16133" width="9" style="250"/>
    <col min="16134" max="16134" width="17" style="250" customWidth="1"/>
    <col min="16135" max="16135" width="21.5" style="250" customWidth="1"/>
    <col min="16136" max="16136" width="9.125" style="250" customWidth="1"/>
    <col min="16137" max="16137" width="9" style="250"/>
    <col min="16138" max="16138" width="9.375" style="250" bestFit="1" customWidth="1"/>
    <col min="16139" max="16140" width="9" style="250"/>
    <col min="16141" max="16141" width="8.875" style="250" customWidth="1"/>
    <col min="16142" max="16145" width="9" style="250"/>
    <col min="16146" max="16146" width="9.375" style="250" customWidth="1"/>
    <col min="16147" max="16384" width="9" style="250"/>
  </cols>
  <sheetData>
    <row r="1" spans="1:18" ht="51" customHeight="1">
      <c r="K1" s="251" t="s">
        <v>659</v>
      </c>
      <c r="L1" s="251"/>
      <c r="M1" s="251"/>
      <c r="N1" s="251"/>
      <c r="O1" s="251"/>
      <c r="P1" s="251"/>
      <c r="Q1" s="251"/>
      <c r="R1" s="251"/>
    </row>
    <row r="3" spans="1:18" ht="63.75" customHeight="1">
      <c r="A3" s="252"/>
      <c r="B3" s="253"/>
      <c r="C3" s="253"/>
      <c r="D3" s="253"/>
      <c r="E3" s="254"/>
      <c r="F3" s="255"/>
      <c r="G3" s="255"/>
      <c r="H3" s="255"/>
      <c r="I3" s="256"/>
      <c r="J3" s="256"/>
      <c r="K3" s="257" t="s">
        <v>660</v>
      </c>
      <c r="L3" s="258"/>
      <c r="M3" s="258"/>
      <c r="N3" s="258"/>
      <c r="O3" s="258"/>
      <c r="P3" s="258"/>
      <c r="Q3" s="258"/>
      <c r="R3" s="258"/>
    </row>
    <row r="4" spans="1:18" ht="15.75">
      <c r="A4" s="252"/>
      <c r="B4" s="253"/>
      <c r="C4" s="253"/>
      <c r="D4" s="253"/>
      <c r="E4" s="259"/>
      <c r="F4" s="253"/>
      <c r="G4" s="253"/>
      <c r="H4" s="253"/>
      <c r="I4" s="256"/>
      <c r="J4" s="256"/>
      <c r="K4" s="259"/>
      <c r="L4" s="260"/>
      <c r="M4" s="260"/>
      <c r="N4" s="260"/>
      <c r="O4" s="260"/>
      <c r="P4" s="260"/>
      <c r="Q4" s="260"/>
      <c r="R4" s="260"/>
    </row>
    <row r="5" spans="1:18" ht="15.75" customHeight="1">
      <c r="A5" s="261" t="s">
        <v>661</v>
      </c>
      <c r="B5" s="261"/>
      <c r="C5" s="261"/>
      <c r="D5" s="261"/>
      <c r="E5" s="261"/>
      <c r="F5" s="261"/>
      <c r="G5" s="261"/>
      <c r="H5" s="261"/>
      <c r="I5" s="261"/>
      <c r="J5" s="261"/>
      <c r="K5" s="261"/>
      <c r="L5" s="261"/>
      <c r="M5" s="261"/>
      <c r="N5" s="261"/>
      <c r="O5" s="261"/>
      <c r="P5" s="261"/>
      <c r="Q5" s="261"/>
      <c r="R5" s="261"/>
    </row>
    <row r="6" spans="1:18" ht="15.75" customHeight="1">
      <c r="A6" s="262"/>
      <c r="B6" s="262"/>
      <c r="C6" s="262"/>
      <c r="D6" s="262"/>
      <c r="E6" s="262"/>
      <c r="F6" s="262"/>
      <c r="G6" s="262"/>
      <c r="H6" s="262"/>
      <c r="I6" s="262"/>
      <c r="J6" s="262"/>
      <c r="K6" s="262"/>
      <c r="L6" s="262"/>
      <c r="M6" s="262"/>
      <c r="N6" s="262"/>
      <c r="O6" s="262"/>
      <c r="P6" s="262"/>
      <c r="Q6" s="262"/>
      <c r="R6" s="262"/>
    </row>
    <row r="7" spans="1:18" ht="76.5" customHeight="1">
      <c r="A7" s="263" t="s">
        <v>662</v>
      </c>
      <c r="B7" s="263" t="s">
        <v>663</v>
      </c>
      <c r="C7" s="263" t="s">
        <v>664</v>
      </c>
      <c r="D7" s="263" t="s">
        <v>665</v>
      </c>
      <c r="E7" s="263" t="s">
        <v>666</v>
      </c>
      <c r="F7" s="263" t="s">
        <v>667</v>
      </c>
      <c r="G7" s="263" t="s">
        <v>668</v>
      </c>
      <c r="H7" s="263" t="s">
        <v>669</v>
      </c>
      <c r="I7" s="263" t="s">
        <v>670</v>
      </c>
      <c r="J7" s="263"/>
      <c r="K7" s="263"/>
      <c r="L7" s="263"/>
      <c r="M7" s="263"/>
      <c r="N7" s="263"/>
      <c r="O7" s="263"/>
      <c r="P7" s="263"/>
      <c r="Q7" s="263" t="s">
        <v>671</v>
      </c>
      <c r="R7" s="263" t="s">
        <v>672</v>
      </c>
    </row>
    <row r="8" spans="1:18">
      <c r="A8" s="263"/>
      <c r="B8" s="263"/>
      <c r="C8" s="263"/>
      <c r="D8" s="263"/>
      <c r="E8" s="263"/>
      <c r="F8" s="263"/>
      <c r="G8" s="263"/>
      <c r="H8" s="263"/>
      <c r="I8" s="263" t="s">
        <v>673</v>
      </c>
      <c r="J8" s="263"/>
      <c r="K8" s="263" t="s">
        <v>381</v>
      </c>
      <c r="L8" s="263"/>
      <c r="M8" s="263"/>
      <c r="N8" s="263"/>
      <c r="O8" s="263"/>
      <c r="P8" s="263"/>
      <c r="Q8" s="263"/>
      <c r="R8" s="263"/>
    </row>
    <row r="9" spans="1:18" ht="48">
      <c r="A9" s="263"/>
      <c r="B9" s="263"/>
      <c r="C9" s="263"/>
      <c r="D9" s="263"/>
      <c r="E9" s="263"/>
      <c r="F9" s="263"/>
      <c r="G9" s="263"/>
      <c r="H9" s="263"/>
      <c r="I9" s="264" t="s">
        <v>674</v>
      </c>
      <c r="J9" s="264" t="s">
        <v>675</v>
      </c>
      <c r="K9" s="264" t="s">
        <v>676</v>
      </c>
      <c r="L9" s="264" t="s">
        <v>677</v>
      </c>
      <c r="M9" s="264" t="s">
        <v>678</v>
      </c>
      <c r="N9" s="264" t="s">
        <v>679</v>
      </c>
      <c r="O9" s="264" t="s">
        <v>680</v>
      </c>
      <c r="P9" s="264" t="s">
        <v>681</v>
      </c>
      <c r="Q9" s="263"/>
      <c r="R9" s="263"/>
    </row>
    <row r="10" spans="1:18">
      <c r="A10" s="265">
        <v>1</v>
      </c>
      <c r="B10" s="265">
        <v>2</v>
      </c>
      <c r="C10" s="265">
        <v>3</v>
      </c>
      <c r="D10" s="265">
        <v>4</v>
      </c>
      <c r="E10" s="265">
        <v>5</v>
      </c>
      <c r="F10" s="265">
        <v>6</v>
      </c>
      <c r="G10" s="265">
        <v>7</v>
      </c>
      <c r="H10" s="265">
        <v>8</v>
      </c>
      <c r="I10" s="265">
        <v>9</v>
      </c>
      <c r="J10" s="265">
        <v>10</v>
      </c>
      <c r="K10" s="265">
        <v>11</v>
      </c>
      <c r="L10" s="265">
        <v>12</v>
      </c>
      <c r="M10" s="265">
        <v>13</v>
      </c>
      <c r="N10" s="265">
        <v>14</v>
      </c>
      <c r="O10" s="265">
        <v>15</v>
      </c>
      <c r="P10" s="265">
        <v>16</v>
      </c>
      <c r="Q10" s="265">
        <v>17</v>
      </c>
      <c r="R10" s="265">
        <v>18</v>
      </c>
    </row>
    <row r="11" spans="1:18" ht="21.75" customHeight="1">
      <c r="A11" s="266" t="s">
        <v>682</v>
      </c>
      <c r="B11" s="266"/>
      <c r="C11" s="266"/>
      <c r="D11" s="266"/>
      <c r="E11" s="266"/>
      <c r="F11" s="266"/>
      <c r="G11" s="266"/>
      <c r="H11" s="266"/>
      <c r="I11" s="266"/>
      <c r="J11" s="266"/>
      <c r="K11" s="266"/>
      <c r="L11" s="266"/>
      <c r="M11" s="266"/>
      <c r="N11" s="266"/>
      <c r="O11" s="266"/>
      <c r="P11" s="266"/>
      <c r="Q11" s="266"/>
      <c r="R11" s="266"/>
    </row>
    <row r="12" spans="1:18" ht="15.75">
      <c r="A12" s="267" t="s">
        <v>523</v>
      </c>
      <c r="B12" s="267"/>
      <c r="C12" s="267"/>
      <c r="D12" s="267"/>
      <c r="E12" s="267"/>
      <c r="F12" s="267"/>
      <c r="G12" s="267"/>
      <c r="H12" s="267"/>
      <c r="I12" s="267"/>
      <c r="J12" s="267"/>
      <c r="K12" s="267"/>
      <c r="L12" s="267"/>
      <c r="M12" s="267"/>
      <c r="N12" s="267"/>
      <c r="O12" s="267"/>
      <c r="P12" s="267"/>
      <c r="Q12" s="267"/>
      <c r="R12" s="267"/>
    </row>
    <row r="13" spans="1:18" ht="108.75" customHeight="1">
      <c r="A13" s="268">
        <v>1</v>
      </c>
      <c r="B13" s="265" t="s">
        <v>683</v>
      </c>
      <c r="C13" s="265" t="s">
        <v>391</v>
      </c>
      <c r="D13" s="265" t="s">
        <v>684</v>
      </c>
      <c r="E13" s="265" t="s">
        <v>421</v>
      </c>
      <c r="F13" s="265" t="s">
        <v>685</v>
      </c>
      <c r="G13" s="265">
        <v>1</v>
      </c>
      <c r="H13" s="265">
        <v>2706.5590000000002</v>
      </c>
      <c r="I13" s="265">
        <v>6.4299999999999996E-2</v>
      </c>
      <c r="J13" s="269">
        <v>179.17400000000001</v>
      </c>
      <c r="K13" s="265"/>
      <c r="L13" s="265"/>
      <c r="M13" s="265">
        <v>2.5000000000000001E-2</v>
      </c>
      <c r="N13" s="265"/>
      <c r="O13" s="265"/>
      <c r="P13" s="265"/>
      <c r="Q13" s="270" t="s">
        <v>394</v>
      </c>
      <c r="R13" s="269" t="s">
        <v>686</v>
      </c>
    </row>
    <row r="14" spans="1:18" ht="102">
      <c r="A14" s="268">
        <v>2</v>
      </c>
      <c r="B14" s="265" t="s">
        <v>687</v>
      </c>
      <c r="C14" s="265" t="s">
        <v>392</v>
      </c>
      <c r="D14" s="265" t="s">
        <v>684</v>
      </c>
      <c r="E14" s="265" t="s">
        <v>421</v>
      </c>
      <c r="F14" s="265" t="s">
        <v>688</v>
      </c>
      <c r="G14" s="265">
        <v>1</v>
      </c>
      <c r="H14" s="265">
        <v>2192.8780000000002</v>
      </c>
      <c r="I14" s="265">
        <v>4.5929999999999999E-2</v>
      </c>
      <c r="J14" s="269">
        <v>154.001</v>
      </c>
      <c r="K14" s="265"/>
      <c r="L14" s="265"/>
      <c r="M14" s="265">
        <v>0.03</v>
      </c>
      <c r="N14" s="265"/>
      <c r="O14" s="265"/>
      <c r="P14" s="265"/>
      <c r="Q14" s="270" t="s">
        <v>395</v>
      </c>
      <c r="R14" s="269" t="s">
        <v>686</v>
      </c>
    </row>
    <row r="15" spans="1:18" ht="102">
      <c r="A15" s="268">
        <v>3</v>
      </c>
      <c r="B15" s="265" t="s">
        <v>689</v>
      </c>
      <c r="C15" s="265" t="s">
        <v>393</v>
      </c>
      <c r="D15" s="265" t="s">
        <v>684</v>
      </c>
      <c r="E15" s="265" t="s">
        <v>421</v>
      </c>
      <c r="F15" s="265" t="s">
        <v>690</v>
      </c>
      <c r="G15" s="265">
        <v>1</v>
      </c>
      <c r="H15" s="265">
        <v>2449.7179999999998</v>
      </c>
      <c r="I15" s="265">
        <v>0.30809999999999998</v>
      </c>
      <c r="J15" s="269">
        <v>192.89400000000001</v>
      </c>
      <c r="K15" s="269"/>
      <c r="L15" s="271"/>
      <c r="M15" s="265">
        <v>0.03</v>
      </c>
      <c r="N15" s="269"/>
      <c r="O15" s="269"/>
      <c r="P15" s="271"/>
      <c r="Q15" s="269">
        <v>12.7</v>
      </c>
      <c r="R15" s="269" t="s">
        <v>686</v>
      </c>
    </row>
    <row r="16" spans="1:18">
      <c r="A16" s="272" t="s">
        <v>691</v>
      </c>
      <c r="B16" s="272"/>
      <c r="C16" s="272"/>
      <c r="D16" s="272"/>
      <c r="E16" s="272"/>
      <c r="F16" s="272"/>
      <c r="G16" s="272"/>
      <c r="H16" s="265">
        <f>SUM(H13:H15)</f>
        <v>7349.1549999999997</v>
      </c>
      <c r="I16" s="265">
        <f>SUM(I13:I15)</f>
        <v>0.41832999999999998</v>
      </c>
      <c r="J16" s="265">
        <f>SUM(J13:J15)</f>
        <v>526.06899999999996</v>
      </c>
      <c r="K16" s="265"/>
      <c r="L16" s="265"/>
      <c r="M16" s="265">
        <f>SUM(M13:M15)</f>
        <v>8.4999999999999992E-2</v>
      </c>
      <c r="N16" s="265"/>
      <c r="O16" s="265"/>
      <c r="P16" s="271"/>
      <c r="Q16" s="271"/>
      <c r="R16" s="271"/>
    </row>
    <row r="17" spans="1:18" ht="15.75">
      <c r="A17" s="267" t="s">
        <v>446</v>
      </c>
      <c r="B17" s="267"/>
      <c r="C17" s="267"/>
      <c r="D17" s="267"/>
      <c r="E17" s="267"/>
      <c r="F17" s="267"/>
      <c r="G17" s="267"/>
      <c r="H17" s="267"/>
      <c r="I17" s="267"/>
      <c r="J17" s="267"/>
      <c r="K17" s="267"/>
      <c r="L17" s="267"/>
      <c r="M17" s="267"/>
      <c r="N17" s="267"/>
      <c r="O17" s="267"/>
      <c r="P17" s="267"/>
      <c r="Q17" s="267"/>
      <c r="R17" s="267"/>
    </row>
    <row r="18" spans="1:18" ht="102">
      <c r="A18" s="271">
        <v>1</v>
      </c>
      <c r="B18" s="265" t="s">
        <v>692</v>
      </c>
      <c r="C18" s="265" t="s">
        <v>397</v>
      </c>
      <c r="D18" s="265" t="s">
        <v>684</v>
      </c>
      <c r="E18" s="265" t="s">
        <v>421</v>
      </c>
      <c r="F18" s="265" t="s">
        <v>693</v>
      </c>
      <c r="G18" s="265">
        <v>1</v>
      </c>
      <c r="H18" s="265">
        <v>1679.2</v>
      </c>
      <c r="I18" s="265">
        <v>5.6090000000000001E-2</v>
      </c>
      <c r="J18" s="269">
        <v>140.44800000000001</v>
      </c>
      <c r="K18" s="269"/>
      <c r="L18" s="269"/>
      <c r="M18" s="269">
        <v>0.3</v>
      </c>
      <c r="N18" s="269"/>
      <c r="O18" s="265"/>
      <c r="P18" s="269"/>
      <c r="Q18" s="269">
        <v>12</v>
      </c>
      <c r="R18" s="269" t="s">
        <v>686</v>
      </c>
    </row>
    <row r="19" spans="1:18" ht="102">
      <c r="A19" s="271">
        <v>2</v>
      </c>
      <c r="B19" s="265" t="s">
        <v>694</v>
      </c>
      <c r="C19" s="265" t="s">
        <v>398</v>
      </c>
      <c r="D19" s="265" t="s">
        <v>684</v>
      </c>
      <c r="E19" s="265" t="s">
        <v>421</v>
      </c>
      <c r="F19" s="265" t="s">
        <v>695</v>
      </c>
      <c r="G19" s="265">
        <v>1</v>
      </c>
      <c r="H19" s="265">
        <v>1679.2</v>
      </c>
      <c r="I19" s="265">
        <v>5.6090000000000001E-2</v>
      </c>
      <c r="J19" s="269">
        <v>140.44800000000001</v>
      </c>
      <c r="K19" s="269"/>
      <c r="L19" s="269"/>
      <c r="M19" s="269">
        <v>0.2</v>
      </c>
      <c r="N19" s="269"/>
      <c r="O19" s="265"/>
      <c r="P19" s="269"/>
      <c r="Q19" s="269">
        <v>11.1</v>
      </c>
      <c r="R19" s="269" t="s">
        <v>686</v>
      </c>
    </row>
    <row r="20" spans="1:18" ht="110.25" customHeight="1">
      <c r="A20" s="271">
        <v>3</v>
      </c>
      <c r="B20" s="265" t="s">
        <v>696</v>
      </c>
      <c r="C20" s="265" t="s">
        <v>399</v>
      </c>
      <c r="D20" s="265" t="s">
        <v>684</v>
      </c>
      <c r="E20" s="265" t="s">
        <v>421</v>
      </c>
      <c r="F20" s="265" t="s">
        <v>697</v>
      </c>
      <c r="G20" s="265">
        <v>1</v>
      </c>
      <c r="H20" s="265">
        <v>1356.5</v>
      </c>
      <c r="I20" s="265">
        <v>4.9090000000000002E-2</v>
      </c>
      <c r="J20" s="269">
        <v>126.60899999999999</v>
      </c>
      <c r="K20" s="269"/>
      <c r="L20" s="269"/>
      <c r="M20" s="269">
        <v>0.01</v>
      </c>
      <c r="N20" s="269"/>
      <c r="O20" s="269"/>
      <c r="P20" s="269"/>
      <c r="Q20" s="269">
        <v>10.7</v>
      </c>
      <c r="R20" s="269" t="s">
        <v>686</v>
      </c>
    </row>
    <row r="21" spans="1:18" ht="102">
      <c r="A21" s="271">
        <v>4</v>
      </c>
      <c r="B21" s="265" t="s">
        <v>698</v>
      </c>
      <c r="C21" s="265" t="s">
        <v>400</v>
      </c>
      <c r="D21" s="265" t="s">
        <v>684</v>
      </c>
      <c r="E21" s="265" t="s">
        <v>421</v>
      </c>
      <c r="F21" s="265" t="s">
        <v>699</v>
      </c>
      <c r="G21" s="265">
        <v>1</v>
      </c>
      <c r="H21" s="265">
        <v>1679.2</v>
      </c>
      <c r="I21" s="265">
        <v>6.3519999999999993E-2</v>
      </c>
      <c r="J21" s="269">
        <v>156.79599999999999</v>
      </c>
      <c r="K21" s="269"/>
      <c r="L21" s="269"/>
      <c r="M21" s="269">
        <v>0.02</v>
      </c>
      <c r="N21" s="269"/>
      <c r="O21" s="265"/>
      <c r="P21" s="269"/>
      <c r="Q21" s="269">
        <v>10.7</v>
      </c>
      <c r="R21" s="269" t="s">
        <v>686</v>
      </c>
    </row>
    <row r="22" spans="1:18" ht="102">
      <c r="A22" s="271">
        <v>5</v>
      </c>
      <c r="B22" s="265" t="s">
        <v>700</v>
      </c>
      <c r="C22" s="265" t="s">
        <v>401</v>
      </c>
      <c r="D22" s="265" t="s">
        <v>684</v>
      </c>
      <c r="E22" s="265" t="s">
        <v>421</v>
      </c>
      <c r="F22" s="265" t="s">
        <v>701</v>
      </c>
      <c r="G22" s="265">
        <v>1</v>
      </c>
      <c r="H22" s="265">
        <v>1356.5</v>
      </c>
      <c r="I22" s="265">
        <v>5.6090000000000001E-2</v>
      </c>
      <c r="J22" s="269">
        <v>137.70400000000001</v>
      </c>
      <c r="K22" s="269"/>
      <c r="L22" s="269"/>
      <c r="M22" s="269">
        <v>0.3</v>
      </c>
      <c r="N22" s="269"/>
      <c r="O22" s="265"/>
      <c r="P22" s="269"/>
      <c r="Q22" s="269">
        <v>14.2</v>
      </c>
      <c r="R22" s="269" t="s">
        <v>686</v>
      </c>
    </row>
    <row r="23" spans="1:18" ht="89.25">
      <c r="A23" s="271">
        <v>6</v>
      </c>
      <c r="B23" s="265" t="s">
        <v>702</v>
      </c>
      <c r="C23" s="265" t="s">
        <v>402</v>
      </c>
      <c r="D23" s="265" t="s">
        <v>684</v>
      </c>
      <c r="E23" s="265" t="s">
        <v>421</v>
      </c>
      <c r="F23" s="265" t="s">
        <v>703</v>
      </c>
      <c r="G23" s="265">
        <v>1</v>
      </c>
      <c r="H23" s="265">
        <v>3174.7</v>
      </c>
      <c r="I23" s="265">
        <v>6.157E-2</v>
      </c>
      <c r="J23" s="273">
        <v>154</v>
      </c>
      <c r="K23" s="269"/>
      <c r="L23" s="269"/>
      <c r="M23" s="269">
        <v>0.2</v>
      </c>
      <c r="N23" s="269"/>
      <c r="O23" s="269"/>
      <c r="P23" s="269"/>
      <c r="Q23" s="269">
        <v>12.6</v>
      </c>
      <c r="R23" s="269" t="s">
        <v>686</v>
      </c>
    </row>
    <row r="24" spans="1:18" ht="87.75" customHeight="1">
      <c r="A24" s="271">
        <v>7</v>
      </c>
      <c r="B24" s="265" t="s">
        <v>704</v>
      </c>
      <c r="C24" s="265" t="s">
        <v>403</v>
      </c>
      <c r="D24" s="265" t="s">
        <v>684</v>
      </c>
      <c r="E24" s="265" t="s">
        <v>421</v>
      </c>
      <c r="F24" s="265" t="s">
        <v>705</v>
      </c>
      <c r="G24" s="265">
        <v>1</v>
      </c>
      <c r="H24" s="265">
        <v>3174.7</v>
      </c>
      <c r="I24" s="265">
        <v>8.9520000000000002E-2</v>
      </c>
      <c r="J24" s="274">
        <v>211.54</v>
      </c>
      <c r="K24" s="269"/>
      <c r="L24" s="269"/>
      <c r="M24" s="269">
        <v>0.3</v>
      </c>
      <c r="N24" s="269"/>
      <c r="O24" s="265"/>
      <c r="P24" s="269"/>
      <c r="Q24" s="269">
        <v>15</v>
      </c>
      <c r="R24" s="269" t="s">
        <v>686</v>
      </c>
    </row>
    <row r="25" spans="1:18" ht="114" customHeight="1">
      <c r="A25" s="271">
        <v>8</v>
      </c>
      <c r="B25" s="265" t="s">
        <v>706</v>
      </c>
      <c r="C25" s="265" t="s">
        <v>404</v>
      </c>
      <c r="D25" s="265" t="s">
        <v>684</v>
      </c>
      <c r="E25" s="265" t="s">
        <v>421</v>
      </c>
      <c r="F25" s="265" t="s">
        <v>707</v>
      </c>
      <c r="G25" s="265">
        <v>1</v>
      </c>
      <c r="H25" s="265">
        <v>3174.7</v>
      </c>
      <c r="I25" s="265">
        <v>6.157E-2</v>
      </c>
      <c r="J25" s="275">
        <v>154.001</v>
      </c>
      <c r="K25" s="276"/>
      <c r="L25" s="276"/>
      <c r="M25" s="276">
        <v>0.15</v>
      </c>
      <c r="N25" s="276"/>
      <c r="O25" s="276"/>
      <c r="P25" s="276"/>
      <c r="Q25" s="276">
        <v>12.6</v>
      </c>
      <c r="R25" s="269" t="s">
        <v>686</v>
      </c>
    </row>
    <row r="26" spans="1:18">
      <c r="A26" s="277" t="s">
        <v>691</v>
      </c>
      <c r="B26" s="277"/>
      <c r="C26" s="277"/>
      <c r="D26" s="277"/>
      <c r="E26" s="277"/>
      <c r="F26" s="277"/>
      <c r="G26" s="277"/>
      <c r="H26" s="265">
        <f>SUM(H18:H25)</f>
        <v>17274.7</v>
      </c>
      <c r="I26" s="265">
        <f>SUM(I18:I25)</f>
        <v>0.49354000000000003</v>
      </c>
      <c r="J26" s="265">
        <f>SUM(J18:J25)</f>
        <v>1221.5459999999998</v>
      </c>
      <c r="K26" s="265"/>
      <c r="L26" s="265"/>
      <c r="M26" s="265">
        <f>SUM(M18:M25)</f>
        <v>1.48</v>
      </c>
      <c r="N26" s="265"/>
      <c r="O26" s="265"/>
      <c r="P26" s="278"/>
      <c r="Q26" s="278"/>
      <c r="R26" s="278"/>
    </row>
    <row r="27" spans="1:18" ht="15.75" customHeight="1">
      <c r="A27" s="266" t="s">
        <v>519</v>
      </c>
      <c r="B27" s="266"/>
      <c r="C27" s="266"/>
      <c r="D27" s="266"/>
      <c r="E27" s="266"/>
      <c r="F27" s="266"/>
      <c r="G27" s="266"/>
      <c r="H27" s="266"/>
      <c r="I27" s="266"/>
      <c r="J27" s="266"/>
      <c r="K27" s="266"/>
      <c r="L27" s="266"/>
      <c r="M27" s="266"/>
      <c r="N27" s="266"/>
      <c r="O27" s="266"/>
      <c r="P27" s="266"/>
      <c r="Q27" s="266"/>
      <c r="R27" s="266"/>
    </row>
    <row r="28" spans="1:18" ht="104.25" customHeight="1">
      <c r="A28" s="268">
        <v>1</v>
      </c>
      <c r="B28" s="265" t="s">
        <v>708</v>
      </c>
      <c r="C28" s="265" t="s">
        <v>172</v>
      </c>
      <c r="D28" s="265" t="s">
        <v>684</v>
      </c>
      <c r="E28" s="265" t="s">
        <v>421</v>
      </c>
      <c r="F28" s="265" t="s">
        <v>173</v>
      </c>
      <c r="G28" s="265">
        <v>1</v>
      </c>
      <c r="H28" s="265">
        <v>1679.2</v>
      </c>
      <c r="I28" s="265">
        <v>4.9099999999999998E-2</v>
      </c>
      <c r="J28" s="276">
        <v>126.60899999999999</v>
      </c>
      <c r="K28" s="276"/>
      <c r="L28" s="276"/>
      <c r="M28" s="276">
        <v>6.6000000000000003E-2</v>
      </c>
      <c r="N28" s="276"/>
      <c r="O28" s="276"/>
      <c r="P28" s="276"/>
      <c r="Q28" s="276">
        <v>13.2</v>
      </c>
      <c r="R28" s="269" t="s">
        <v>686</v>
      </c>
    </row>
    <row r="29" spans="1:18" ht="102">
      <c r="A29" s="268">
        <v>2</v>
      </c>
      <c r="B29" s="265" t="s">
        <v>709</v>
      </c>
      <c r="C29" s="265" t="s">
        <v>407</v>
      </c>
      <c r="D29" s="265" t="s">
        <v>684</v>
      </c>
      <c r="E29" s="265" t="s">
        <v>421</v>
      </c>
      <c r="F29" s="265" t="s">
        <v>710</v>
      </c>
      <c r="G29" s="265">
        <v>1</v>
      </c>
      <c r="H29" s="265">
        <v>2192.8780000000002</v>
      </c>
      <c r="I29" s="265">
        <v>6.157E-2</v>
      </c>
      <c r="J29" s="276">
        <v>192.89400000000001</v>
      </c>
      <c r="K29" s="276"/>
      <c r="L29" s="276"/>
      <c r="M29" s="276">
        <v>2.5000000000000001E-2</v>
      </c>
      <c r="N29" s="276"/>
      <c r="O29" s="276"/>
      <c r="P29" s="276"/>
      <c r="Q29" s="276">
        <v>14.2</v>
      </c>
      <c r="R29" s="269" t="s">
        <v>686</v>
      </c>
    </row>
    <row r="30" spans="1:18" ht="102">
      <c r="A30" s="268">
        <v>3</v>
      </c>
      <c r="B30" s="265" t="s">
        <v>711</v>
      </c>
      <c r="C30" s="265" t="s">
        <v>408</v>
      </c>
      <c r="D30" s="265" t="s">
        <v>684</v>
      </c>
      <c r="E30" s="265" t="s">
        <v>421</v>
      </c>
      <c r="F30" s="265" t="s">
        <v>712</v>
      </c>
      <c r="G30" s="265">
        <v>1</v>
      </c>
      <c r="H30" s="265">
        <v>2449.7179999999998</v>
      </c>
      <c r="I30" s="265">
        <v>8.2919999999999994E-2</v>
      </c>
      <c r="J30" s="276">
        <v>192.89400000000001</v>
      </c>
      <c r="K30" s="276"/>
      <c r="L30" s="276"/>
      <c r="M30" s="276">
        <v>0.15</v>
      </c>
      <c r="N30" s="276"/>
      <c r="O30" s="276"/>
      <c r="P30" s="276"/>
      <c r="Q30" s="276">
        <v>12.7</v>
      </c>
      <c r="R30" s="269" t="s">
        <v>686</v>
      </c>
    </row>
    <row r="31" spans="1:18">
      <c r="A31" s="272" t="s">
        <v>691</v>
      </c>
      <c r="B31" s="272"/>
      <c r="C31" s="272"/>
      <c r="D31" s="272"/>
      <c r="E31" s="272"/>
      <c r="F31" s="272"/>
      <c r="G31" s="272"/>
      <c r="H31" s="265">
        <f>SUM(H28:H30)</f>
        <v>6321.7960000000003</v>
      </c>
      <c r="I31" s="265">
        <f>SUM(I28:I30)</f>
        <v>0.19358999999999998</v>
      </c>
      <c r="J31" s="265">
        <f>SUM(J28:J30)</f>
        <v>512.39699999999993</v>
      </c>
      <c r="K31" s="265"/>
      <c r="L31" s="265"/>
      <c r="M31" s="265">
        <f>SUM(M28:M30)</f>
        <v>0.24099999999999999</v>
      </c>
      <c r="N31" s="265"/>
      <c r="O31" s="265"/>
      <c r="P31" s="278"/>
      <c r="Q31" s="278"/>
      <c r="R31" s="278"/>
    </row>
    <row r="32" spans="1:18">
      <c r="A32" s="272" t="s">
        <v>713</v>
      </c>
      <c r="B32" s="272"/>
      <c r="C32" s="272"/>
      <c r="D32" s="272"/>
      <c r="E32" s="272"/>
      <c r="F32" s="272"/>
      <c r="G32" s="272"/>
      <c r="H32" s="265">
        <f>SUM(H31,H26,H16)</f>
        <v>30945.650999999998</v>
      </c>
      <c r="I32" s="265">
        <f>SUM(I31,I26,I16)</f>
        <v>1.1054599999999999</v>
      </c>
      <c r="J32" s="265">
        <f>SUM(J31,J26,J16)</f>
        <v>2260.0119999999997</v>
      </c>
      <c r="K32" s="265"/>
      <c r="L32" s="265"/>
      <c r="M32" s="265">
        <f>SUM(M31,M26,M16)</f>
        <v>1.806</v>
      </c>
      <c r="N32" s="265"/>
      <c r="O32" s="265"/>
      <c r="P32" s="265"/>
      <c r="Q32" s="278"/>
      <c r="R32" s="278"/>
    </row>
    <row r="33" spans="1:18">
      <c r="A33" s="266" t="s">
        <v>714</v>
      </c>
      <c r="B33" s="266"/>
      <c r="C33" s="266"/>
      <c r="D33" s="266"/>
      <c r="E33" s="266"/>
      <c r="F33" s="266"/>
      <c r="G33" s="266"/>
      <c r="H33" s="266"/>
      <c r="I33" s="266"/>
      <c r="J33" s="266"/>
      <c r="K33" s="266"/>
      <c r="L33" s="266"/>
      <c r="M33" s="266"/>
      <c r="N33" s="266"/>
      <c r="O33" s="266"/>
      <c r="P33" s="266"/>
      <c r="Q33" s="266"/>
      <c r="R33" s="266"/>
    </row>
    <row r="34" spans="1:18" ht="16.5" customHeight="1">
      <c r="A34" s="266"/>
      <c r="B34" s="266"/>
      <c r="C34" s="266"/>
      <c r="D34" s="266"/>
      <c r="E34" s="266"/>
      <c r="F34" s="266"/>
      <c r="G34" s="266"/>
      <c r="H34" s="266"/>
      <c r="I34" s="266"/>
      <c r="J34" s="266"/>
      <c r="K34" s="266"/>
      <c r="L34" s="266"/>
      <c r="M34" s="266"/>
      <c r="N34" s="266"/>
      <c r="O34" s="266"/>
      <c r="P34" s="266"/>
      <c r="Q34" s="266"/>
      <c r="R34" s="266"/>
    </row>
    <row r="35" spans="1:18" ht="12.75" customHeight="1">
      <c r="A35" s="267" t="s">
        <v>446</v>
      </c>
      <c r="B35" s="267"/>
      <c r="C35" s="267"/>
      <c r="D35" s="267"/>
      <c r="E35" s="267"/>
      <c r="F35" s="267"/>
      <c r="G35" s="267"/>
      <c r="H35" s="267"/>
      <c r="I35" s="267"/>
      <c r="J35" s="267"/>
      <c r="K35" s="267"/>
      <c r="L35" s="267"/>
      <c r="M35" s="267"/>
      <c r="N35" s="267"/>
      <c r="O35" s="267"/>
      <c r="P35" s="267"/>
      <c r="Q35" s="267"/>
      <c r="R35" s="267"/>
    </row>
    <row r="36" spans="1:18" ht="102">
      <c r="A36" s="271">
        <v>1</v>
      </c>
      <c r="B36" s="269" t="s">
        <v>715</v>
      </c>
      <c r="C36" s="265" t="s">
        <v>405</v>
      </c>
      <c r="D36" s="265" t="s">
        <v>684</v>
      </c>
      <c r="E36" s="265" t="s">
        <v>421</v>
      </c>
      <c r="F36" s="265" t="s">
        <v>716</v>
      </c>
      <c r="G36" s="265">
        <v>1</v>
      </c>
      <c r="H36" s="269">
        <v>3174.7</v>
      </c>
      <c r="I36" s="265">
        <v>8.2919999999999994E-2</v>
      </c>
      <c r="J36" s="279">
        <v>192.89400000000001</v>
      </c>
      <c r="K36" s="269"/>
      <c r="L36" s="269"/>
      <c r="M36" s="269">
        <v>0.4</v>
      </c>
      <c r="N36" s="269"/>
      <c r="O36" s="269"/>
      <c r="P36" s="269"/>
      <c r="Q36" s="269">
        <v>14.2</v>
      </c>
      <c r="R36" s="269" t="s">
        <v>686</v>
      </c>
    </row>
    <row r="37" spans="1:18" ht="102">
      <c r="A37" s="271">
        <v>2</v>
      </c>
      <c r="B37" s="269" t="s">
        <v>717</v>
      </c>
      <c r="C37" s="265" t="s">
        <v>406</v>
      </c>
      <c r="D37" s="265" t="s">
        <v>684</v>
      </c>
      <c r="E37" s="265" t="s">
        <v>421</v>
      </c>
      <c r="F37" s="265" t="s">
        <v>718</v>
      </c>
      <c r="G37" s="265">
        <v>1</v>
      </c>
      <c r="H37" s="269">
        <v>3174.7</v>
      </c>
      <c r="I37" s="265">
        <v>8.2919999999999994E-2</v>
      </c>
      <c r="J37" s="279">
        <v>192.89400000000001</v>
      </c>
      <c r="K37" s="269"/>
      <c r="L37" s="269"/>
      <c r="M37" s="269">
        <v>0.4</v>
      </c>
      <c r="N37" s="269"/>
      <c r="O37" s="269"/>
      <c r="P37" s="269"/>
      <c r="Q37" s="269">
        <v>16.5</v>
      </c>
      <c r="R37" s="269" t="s">
        <v>686</v>
      </c>
    </row>
    <row r="38" spans="1:18">
      <c r="A38" s="277" t="s">
        <v>691</v>
      </c>
      <c r="B38" s="277"/>
      <c r="C38" s="277"/>
      <c r="D38" s="277"/>
      <c r="E38" s="277"/>
      <c r="F38" s="277"/>
      <c r="G38" s="277"/>
      <c r="H38" s="269">
        <f>SUM(H36:H37)</f>
        <v>6349.4</v>
      </c>
      <c r="I38" s="269">
        <f>SUM(I36:I37)</f>
        <v>0.16583999999999999</v>
      </c>
      <c r="J38" s="269">
        <f>SUM(J36:J37)</f>
        <v>385.78800000000001</v>
      </c>
      <c r="K38" s="269"/>
      <c r="L38" s="269"/>
      <c r="M38" s="269">
        <f>SUM(M36:M37)</f>
        <v>0.8</v>
      </c>
      <c r="N38" s="269"/>
      <c r="O38" s="269"/>
      <c r="P38" s="278"/>
      <c r="Q38" s="278"/>
      <c r="R38" s="278"/>
    </row>
    <row r="39" spans="1:18" ht="15.75">
      <c r="A39" s="266" t="s">
        <v>519</v>
      </c>
      <c r="B39" s="266"/>
      <c r="C39" s="266"/>
      <c r="D39" s="266"/>
      <c r="E39" s="266"/>
      <c r="F39" s="266"/>
      <c r="G39" s="266"/>
      <c r="H39" s="266"/>
      <c r="I39" s="266"/>
      <c r="J39" s="266"/>
      <c r="K39" s="266"/>
      <c r="L39" s="266"/>
      <c r="M39" s="266"/>
      <c r="N39" s="266"/>
      <c r="O39" s="266"/>
      <c r="P39" s="266"/>
      <c r="Q39" s="266"/>
      <c r="R39" s="266"/>
    </row>
    <row r="40" spans="1:18" ht="89.25">
      <c r="A40" s="271">
        <v>1</v>
      </c>
      <c r="B40" s="269" t="s">
        <v>719</v>
      </c>
      <c r="C40" s="265" t="s">
        <v>720</v>
      </c>
      <c r="D40" s="265" t="s">
        <v>684</v>
      </c>
      <c r="E40" s="265" t="s">
        <v>421</v>
      </c>
      <c r="F40" s="265" t="s">
        <v>721</v>
      </c>
      <c r="G40" s="265">
        <v>1</v>
      </c>
      <c r="H40" s="273">
        <v>1000</v>
      </c>
      <c r="I40" s="275"/>
      <c r="J40" s="276">
        <v>50</v>
      </c>
      <c r="K40" s="276">
        <v>7.3499999999999996E-2</v>
      </c>
      <c r="L40" s="276"/>
      <c r="M40" s="276"/>
      <c r="N40" s="276"/>
      <c r="O40" s="276"/>
      <c r="P40" s="276"/>
      <c r="Q40" s="276">
        <v>4</v>
      </c>
      <c r="R40" s="269" t="s">
        <v>686</v>
      </c>
    </row>
    <row r="41" spans="1:18">
      <c r="A41" s="277" t="s">
        <v>691</v>
      </c>
      <c r="B41" s="277"/>
      <c r="C41" s="277"/>
      <c r="D41" s="277"/>
      <c r="E41" s="277"/>
      <c r="F41" s="277"/>
      <c r="G41" s="277"/>
      <c r="H41" s="273">
        <f>SUM(H40)</f>
        <v>1000</v>
      </c>
      <c r="I41" s="273"/>
      <c r="J41" s="273">
        <f>SUM(J40)</f>
        <v>50</v>
      </c>
      <c r="K41" s="280">
        <f>SUM(K40)</f>
        <v>7.3499999999999996E-2</v>
      </c>
      <c r="L41" s="273"/>
      <c r="M41" s="274"/>
      <c r="N41" s="273"/>
      <c r="O41" s="280"/>
      <c r="P41" s="278"/>
      <c r="Q41" s="278"/>
      <c r="R41" s="278"/>
    </row>
    <row r="42" spans="1:18" ht="12.75" customHeight="1">
      <c r="A42" s="267" t="s">
        <v>527</v>
      </c>
      <c r="B42" s="267"/>
      <c r="C42" s="267"/>
      <c r="D42" s="267"/>
      <c r="E42" s="267"/>
      <c r="F42" s="267"/>
      <c r="G42" s="267"/>
      <c r="H42" s="267"/>
      <c r="I42" s="267"/>
      <c r="J42" s="267"/>
      <c r="K42" s="267"/>
      <c r="L42" s="267"/>
      <c r="M42" s="267"/>
      <c r="N42" s="267"/>
      <c r="O42" s="267"/>
      <c r="P42" s="267"/>
      <c r="Q42" s="267"/>
      <c r="R42" s="267"/>
    </row>
    <row r="43" spans="1:18" ht="102">
      <c r="A43" s="278">
        <v>1</v>
      </c>
      <c r="B43" s="269" t="s">
        <v>722</v>
      </c>
      <c r="C43" s="265" t="s">
        <v>410</v>
      </c>
      <c r="D43" s="265" t="s">
        <v>684</v>
      </c>
      <c r="E43" s="265" t="s">
        <v>421</v>
      </c>
      <c r="F43" s="265" t="s">
        <v>723</v>
      </c>
      <c r="G43" s="265">
        <v>1</v>
      </c>
      <c r="H43" s="265">
        <v>1670.9870000000001</v>
      </c>
      <c r="I43" s="265">
        <v>5.7599999999999998E-2</v>
      </c>
      <c r="J43" s="276">
        <v>188.02</v>
      </c>
      <c r="K43" s="269"/>
      <c r="L43" s="269"/>
      <c r="M43" s="269">
        <v>0.02</v>
      </c>
      <c r="N43" s="269"/>
      <c r="O43" s="265"/>
      <c r="P43" s="278"/>
      <c r="Q43" s="276">
        <v>8.8000000000000007</v>
      </c>
      <c r="R43" s="269" t="s">
        <v>686</v>
      </c>
    </row>
    <row r="44" spans="1:18" ht="102">
      <c r="A44" s="271">
        <v>2</v>
      </c>
      <c r="B44" s="269" t="s">
        <v>724</v>
      </c>
      <c r="C44" s="265" t="s">
        <v>411</v>
      </c>
      <c r="D44" s="265" t="s">
        <v>684</v>
      </c>
      <c r="E44" s="265" t="s">
        <v>421</v>
      </c>
      <c r="F44" s="265" t="s">
        <v>725</v>
      </c>
      <c r="G44" s="265">
        <v>1</v>
      </c>
      <c r="H44" s="269">
        <v>1454.2280000000001</v>
      </c>
      <c r="I44" s="265">
        <v>8.9520000000000002E-2</v>
      </c>
      <c r="J44" s="276">
        <v>154.001</v>
      </c>
      <c r="K44" s="269"/>
      <c r="L44" s="269"/>
      <c r="M44" s="269">
        <v>0.04</v>
      </c>
      <c r="N44" s="276"/>
      <c r="O44" s="265"/>
      <c r="P44" s="271"/>
      <c r="Q44" s="269">
        <v>9.4</v>
      </c>
      <c r="R44" s="269" t="s">
        <v>686</v>
      </c>
    </row>
    <row r="45" spans="1:18" ht="102">
      <c r="A45" s="271">
        <v>3</v>
      </c>
      <c r="B45" s="269" t="s">
        <v>726</v>
      </c>
      <c r="C45" s="265" t="s">
        <v>412</v>
      </c>
      <c r="D45" s="265" t="s">
        <v>684</v>
      </c>
      <c r="E45" s="265" t="s">
        <v>421</v>
      </c>
      <c r="F45" s="265" t="s">
        <v>727</v>
      </c>
      <c r="G45" s="265">
        <v>1</v>
      </c>
      <c r="H45" s="269">
        <v>3045.25</v>
      </c>
      <c r="I45" s="265">
        <v>6.4299999999999996E-2</v>
      </c>
      <c r="J45" s="279">
        <v>214.45400000000001</v>
      </c>
      <c r="K45" s="269"/>
      <c r="L45" s="269"/>
      <c r="M45" s="269">
        <v>0.06</v>
      </c>
      <c r="N45" s="276"/>
      <c r="O45" s="269"/>
      <c r="P45" s="271"/>
      <c r="Q45" s="269">
        <v>14.2</v>
      </c>
      <c r="R45" s="269" t="s">
        <v>686</v>
      </c>
    </row>
    <row r="46" spans="1:18" ht="102">
      <c r="A46" s="271">
        <v>4</v>
      </c>
      <c r="B46" s="269" t="s">
        <v>728</v>
      </c>
      <c r="C46" s="265" t="s">
        <v>413</v>
      </c>
      <c r="D46" s="265" t="s">
        <v>684</v>
      </c>
      <c r="E46" s="265" t="s">
        <v>421</v>
      </c>
      <c r="F46" s="265" t="s">
        <v>729</v>
      </c>
      <c r="G46" s="265">
        <v>1</v>
      </c>
      <c r="H46" s="269">
        <v>1994.36</v>
      </c>
      <c r="I46" s="265">
        <v>5.6090000000000001E-2</v>
      </c>
      <c r="J46" s="279">
        <v>140.44800000000001</v>
      </c>
      <c r="K46" s="276"/>
      <c r="L46" s="276"/>
      <c r="M46" s="276">
        <v>3.5000000000000003E-2</v>
      </c>
      <c r="N46" s="276"/>
      <c r="O46" s="276"/>
      <c r="P46" s="271"/>
      <c r="Q46" s="269">
        <v>14.2</v>
      </c>
      <c r="R46" s="269" t="s">
        <v>686</v>
      </c>
    </row>
    <row r="47" spans="1:18" ht="114.75">
      <c r="A47" s="271">
        <v>5</v>
      </c>
      <c r="B47" s="269" t="s">
        <v>730</v>
      </c>
      <c r="C47" s="265" t="s">
        <v>414</v>
      </c>
      <c r="D47" s="265" t="s">
        <v>684</v>
      </c>
      <c r="E47" s="265" t="s">
        <v>421</v>
      </c>
      <c r="F47" s="265" t="s">
        <v>731</v>
      </c>
      <c r="G47" s="265">
        <v>1</v>
      </c>
      <c r="H47" s="269">
        <v>1357.058</v>
      </c>
      <c r="I47" s="265">
        <v>4.5929999999999999E-2</v>
      </c>
      <c r="J47" s="279">
        <v>132.804</v>
      </c>
      <c r="K47" s="276"/>
      <c r="L47" s="276"/>
      <c r="M47" s="276">
        <v>0.03</v>
      </c>
      <c r="N47" s="276"/>
      <c r="O47" s="276"/>
      <c r="P47" s="271"/>
      <c r="Q47" s="269">
        <v>10.199999999999999</v>
      </c>
      <c r="R47" s="269" t="s">
        <v>686</v>
      </c>
    </row>
    <row r="48" spans="1:18">
      <c r="A48" s="277" t="s">
        <v>691</v>
      </c>
      <c r="B48" s="277"/>
      <c r="C48" s="277"/>
      <c r="D48" s="277"/>
      <c r="E48" s="277"/>
      <c r="F48" s="277"/>
      <c r="G48" s="277"/>
      <c r="H48" s="269">
        <f>SUM(H43:H47)</f>
        <v>9521.8829999999998</v>
      </c>
      <c r="I48" s="269">
        <f>SUM(I43:I47)</f>
        <v>0.31344000000000005</v>
      </c>
      <c r="J48" s="269">
        <f>SUM(J43:J46)</f>
        <v>696.923</v>
      </c>
      <c r="K48" s="269"/>
      <c r="L48" s="269"/>
      <c r="M48" s="269">
        <f>SUM(M43:M47)</f>
        <v>0.185</v>
      </c>
      <c r="N48" s="269"/>
      <c r="O48" s="269"/>
      <c r="P48" s="271"/>
      <c r="Q48" s="271"/>
      <c r="R48" s="271"/>
    </row>
    <row r="49" spans="1:18" ht="15.75">
      <c r="A49" s="267" t="s">
        <v>530</v>
      </c>
      <c r="B49" s="267"/>
      <c r="C49" s="267"/>
      <c r="D49" s="267"/>
      <c r="E49" s="267"/>
      <c r="F49" s="267"/>
      <c r="G49" s="267"/>
      <c r="H49" s="267"/>
      <c r="I49" s="267"/>
      <c r="J49" s="267"/>
      <c r="K49" s="267"/>
      <c r="L49" s="267"/>
      <c r="M49" s="267"/>
      <c r="N49" s="267"/>
      <c r="O49" s="267"/>
      <c r="P49" s="267"/>
      <c r="Q49" s="267"/>
      <c r="R49" s="267"/>
    </row>
    <row r="50" spans="1:18" ht="89.25">
      <c r="A50" s="271">
        <v>1</v>
      </c>
      <c r="B50" s="269" t="s">
        <v>732</v>
      </c>
      <c r="C50" s="265" t="s">
        <v>415</v>
      </c>
      <c r="D50" s="265" t="s">
        <v>684</v>
      </c>
      <c r="E50" s="265" t="s">
        <v>421</v>
      </c>
      <c r="F50" s="269" t="s">
        <v>26</v>
      </c>
      <c r="G50" s="269">
        <v>1</v>
      </c>
      <c r="H50" s="269">
        <v>446.07499999999999</v>
      </c>
      <c r="I50" s="265">
        <v>1.095E-2</v>
      </c>
      <c r="J50" s="269">
        <v>100.694</v>
      </c>
      <c r="K50" s="269"/>
      <c r="L50" s="269"/>
      <c r="M50" s="269"/>
      <c r="N50" s="281"/>
      <c r="O50" s="269"/>
      <c r="P50" s="271"/>
      <c r="Q50" s="269">
        <v>4.4000000000000004</v>
      </c>
      <c r="R50" s="269" t="s">
        <v>686</v>
      </c>
    </row>
    <row r="51" spans="1:18" ht="89.25">
      <c r="A51" s="271">
        <v>2</v>
      </c>
      <c r="B51" s="269" t="s">
        <v>733</v>
      </c>
      <c r="C51" s="265" t="s">
        <v>416</v>
      </c>
      <c r="D51" s="265" t="s">
        <v>684</v>
      </c>
      <c r="E51" s="265" t="s">
        <v>421</v>
      </c>
      <c r="F51" s="269" t="s">
        <v>26</v>
      </c>
      <c r="G51" s="269">
        <v>1</v>
      </c>
      <c r="H51" s="269">
        <v>1134.4449999999999</v>
      </c>
      <c r="I51" s="265">
        <v>2.368E-2</v>
      </c>
      <c r="J51" s="269">
        <v>246.619</v>
      </c>
      <c r="K51" s="269"/>
      <c r="L51" s="269"/>
      <c r="M51" s="269"/>
      <c r="N51" s="281"/>
      <c r="O51" s="269"/>
      <c r="P51" s="271"/>
      <c r="Q51" s="269">
        <v>4.5999999999999996</v>
      </c>
      <c r="R51" s="269" t="s">
        <v>686</v>
      </c>
    </row>
    <row r="52" spans="1:18">
      <c r="A52" s="277" t="s">
        <v>691</v>
      </c>
      <c r="B52" s="277"/>
      <c r="C52" s="277"/>
      <c r="D52" s="277"/>
      <c r="E52" s="277"/>
      <c r="F52" s="277"/>
      <c r="G52" s="277"/>
      <c r="H52" s="269">
        <f>SUM(H50:H51)</f>
        <v>1580.52</v>
      </c>
      <c r="I52" s="269">
        <f>SUM(I50:I51)</f>
        <v>3.4630000000000001E-2</v>
      </c>
      <c r="J52" s="269">
        <f>SUM(J50:J51)</f>
        <v>347.31299999999999</v>
      </c>
      <c r="K52" s="269"/>
      <c r="L52" s="269"/>
      <c r="M52" s="269"/>
      <c r="N52" s="281"/>
      <c r="O52" s="269"/>
      <c r="P52" s="281"/>
      <c r="Q52" s="281"/>
      <c r="R52" s="281"/>
    </row>
    <row r="53" spans="1:18" ht="15.75">
      <c r="A53" s="267" t="s">
        <v>119</v>
      </c>
      <c r="B53" s="267"/>
      <c r="C53" s="267"/>
      <c r="D53" s="267"/>
      <c r="E53" s="267"/>
      <c r="F53" s="267"/>
      <c r="G53" s="267"/>
      <c r="H53" s="267"/>
      <c r="I53" s="267"/>
      <c r="J53" s="267"/>
      <c r="K53" s="267"/>
      <c r="L53" s="267"/>
      <c r="M53" s="267"/>
      <c r="N53" s="267"/>
      <c r="O53" s="267"/>
      <c r="P53" s="267"/>
      <c r="Q53" s="267"/>
      <c r="R53" s="267"/>
    </row>
    <row r="54" spans="1:18" ht="89.25">
      <c r="A54" s="271">
        <v>1</v>
      </c>
      <c r="B54" s="282" t="s">
        <v>734</v>
      </c>
      <c r="C54" s="269" t="s">
        <v>735</v>
      </c>
      <c r="D54" s="269" t="s">
        <v>736</v>
      </c>
      <c r="E54" s="269" t="s">
        <v>421</v>
      </c>
      <c r="F54" s="269" t="s">
        <v>137</v>
      </c>
      <c r="G54" s="269">
        <v>1</v>
      </c>
      <c r="H54" s="273">
        <v>398</v>
      </c>
      <c r="I54" s="269">
        <v>4.4745E-2</v>
      </c>
      <c r="J54" s="269">
        <v>508.77800000000002</v>
      </c>
      <c r="K54" s="269">
        <f>I54/1.15</f>
        <v>3.8908695652173919E-2</v>
      </c>
      <c r="L54" s="269"/>
      <c r="M54" s="269"/>
      <c r="N54" s="283"/>
      <c r="O54" s="269"/>
      <c r="P54" s="283"/>
      <c r="Q54" s="269">
        <v>1.5</v>
      </c>
      <c r="R54" s="269" t="s">
        <v>686</v>
      </c>
    </row>
    <row r="55" spans="1:18" ht="89.25">
      <c r="A55" s="271">
        <v>2</v>
      </c>
      <c r="B55" s="282" t="s">
        <v>737</v>
      </c>
      <c r="C55" s="269" t="s">
        <v>738</v>
      </c>
      <c r="D55" s="269" t="s">
        <v>736</v>
      </c>
      <c r="E55" s="269" t="s">
        <v>421</v>
      </c>
      <c r="F55" s="269" t="s">
        <v>137</v>
      </c>
      <c r="G55" s="269">
        <v>1</v>
      </c>
      <c r="H55" s="273">
        <v>393.6</v>
      </c>
      <c r="I55" s="269">
        <v>3.7469000000000002E-2</v>
      </c>
      <c r="J55" s="269">
        <v>426.04500000000002</v>
      </c>
      <c r="K55" s="269">
        <f t="shared" ref="K55:K60" si="0">I55/1.15</f>
        <v>3.2581739130434786E-2</v>
      </c>
      <c r="L55" s="269"/>
      <c r="M55" s="269"/>
      <c r="N55" s="283"/>
      <c r="O55" s="269"/>
      <c r="P55" s="283"/>
      <c r="Q55" s="269">
        <v>1.5</v>
      </c>
      <c r="R55" s="269" t="s">
        <v>686</v>
      </c>
    </row>
    <row r="56" spans="1:18" ht="89.25">
      <c r="A56" s="271">
        <v>3</v>
      </c>
      <c r="B56" s="282" t="s">
        <v>739</v>
      </c>
      <c r="C56" s="269" t="s">
        <v>138</v>
      </c>
      <c r="D56" s="269" t="s">
        <v>736</v>
      </c>
      <c r="E56" s="269" t="s">
        <v>421</v>
      </c>
      <c r="F56" s="269" t="s">
        <v>137</v>
      </c>
      <c r="G56" s="269">
        <v>1</v>
      </c>
      <c r="H56" s="273">
        <v>1530</v>
      </c>
      <c r="I56" s="269">
        <v>0.107851</v>
      </c>
      <c r="J56" s="269">
        <v>1226.329</v>
      </c>
      <c r="K56" s="269">
        <f t="shared" si="0"/>
        <v>9.3783478260869579E-2</v>
      </c>
      <c r="L56" s="269"/>
      <c r="M56" s="269"/>
      <c r="N56" s="283"/>
      <c r="O56" s="269"/>
      <c r="P56" s="283"/>
      <c r="Q56" s="269">
        <v>1.5</v>
      </c>
      <c r="R56" s="269" t="s">
        <v>686</v>
      </c>
    </row>
    <row r="57" spans="1:18" ht="89.25">
      <c r="A57" s="271">
        <v>4</v>
      </c>
      <c r="B57" s="282" t="s">
        <v>740</v>
      </c>
      <c r="C57" s="269" t="s">
        <v>741</v>
      </c>
      <c r="D57" s="269" t="s">
        <v>736</v>
      </c>
      <c r="E57" s="269" t="s">
        <v>421</v>
      </c>
      <c r="F57" s="269" t="s">
        <v>137</v>
      </c>
      <c r="G57" s="269">
        <v>1</v>
      </c>
      <c r="H57" s="273">
        <v>182</v>
      </c>
      <c r="I57" s="269">
        <v>2.23223E-2</v>
      </c>
      <c r="J57" s="269">
        <v>253.81800000000001</v>
      </c>
      <c r="K57" s="269">
        <f t="shared" si="0"/>
        <v>1.9410695652173914E-2</v>
      </c>
      <c r="L57" s="269"/>
      <c r="M57" s="269"/>
      <c r="N57" s="283"/>
      <c r="O57" s="269"/>
      <c r="P57" s="283"/>
      <c r="Q57" s="269">
        <v>1.5</v>
      </c>
      <c r="R57" s="269" t="s">
        <v>686</v>
      </c>
    </row>
    <row r="58" spans="1:18" ht="89.25">
      <c r="A58" s="271">
        <v>5</v>
      </c>
      <c r="B58" s="282" t="s">
        <v>742</v>
      </c>
      <c r="C58" s="269" t="s">
        <v>139</v>
      </c>
      <c r="D58" s="269" t="s">
        <v>736</v>
      </c>
      <c r="E58" s="269" t="s">
        <v>421</v>
      </c>
      <c r="F58" s="269" t="s">
        <v>137</v>
      </c>
      <c r="G58" s="269">
        <v>1</v>
      </c>
      <c r="H58" s="273">
        <v>1000</v>
      </c>
      <c r="I58" s="269">
        <v>9.6584799999999998E-2</v>
      </c>
      <c r="J58" s="269">
        <v>1098.2270000000001</v>
      </c>
      <c r="K58" s="269">
        <f t="shared" si="0"/>
        <v>8.3986782608695659E-2</v>
      </c>
      <c r="L58" s="269"/>
      <c r="M58" s="269"/>
      <c r="N58" s="283"/>
      <c r="O58" s="269"/>
      <c r="P58" s="283"/>
      <c r="Q58" s="269">
        <v>1.5</v>
      </c>
      <c r="R58" s="269" t="s">
        <v>686</v>
      </c>
    </row>
    <row r="59" spans="1:18" ht="89.25">
      <c r="A59" s="271">
        <v>6</v>
      </c>
      <c r="B59" s="282" t="s">
        <v>743</v>
      </c>
      <c r="C59" s="269" t="s">
        <v>140</v>
      </c>
      <c r="D59" s="269" t="s">
        <v>736</v>
      </c>
      <c r="E59" s="269" t="s">
        <v>421</v>
      </c>
      <c r="F59" s="269" t="s">
        <v>137</v>
      </c>
      <c r="G59" s="269">
        <v>1</v>
      </c>
      <c r="H59" s="273">
        <v>64</v>
      </c>
      <c r="I59" s="269">
        <v>7.0156999999999997E-3</v>
      </c>
      <c r="J59" s="269">
        <v>79.772000000000006</v>
      </c>
      <c r="K59" s="269">
        <f t="shared" si="0"/>
        <v>6.1006086956521743E-3</v>
      </c>
      <c r="L59" s="269"/>
      <c r="M59" s="269"/>
      <c r="N59" s="283"/>
      <c r="O59" s="269"/>
      <c r="P59" s="283"/>
      <c r="Q59" s="269">
        <v>1.5</v>
      </c>
      <c r="R59" s="269" t="s">
        <v>686</v>
      </c>
    </row>
    <row r="60" spans="1:18" ht="89.25">
      <c r="A60" s="271">
        <v>7</v>
      </c>
      <c r="B60" s="282" t="s">
        <v>744</v>
      </c>
      <c r="C60" s="269" t="s">
        <v>745</v>
      </c>
      <c r="D60" s="269" t="s">
        <v>736</v>
      </c>
      <c r="E60" s="269" t="s">
        <v>421</v>
      </c>
      <c r="F60" s="269" t="s">
        <v>137</v>
      </c>
      <c r="G60" s="269">
        <v>1</v>
      </c>
      <c r="H60" s="273">
        <v>1549.2</v>
      </c>
      <c r="I60" s="269">
        <v>7.9825199999999999E-2</v>
      </c>
      <c r="J60" s="269">
        <v>907.66</v>
      </c>
      <c r="K60" s="269">
        <f t="shared" si="0"/>
        <v>6.9413217391304349E-2</v>
      </c>
      <c r="L60" s="269"/>
      <c r="M60" s="269"/>
      <c r="N60" s="283"/>
      <c r="O60" s="269"/>
      <c r="P60" s="283"/>
      <c r="Q60" s="269">
        <v>1.5</v>
      </c>
      <c r="R60" s="269" t="s">
        <v>686</v>
      </c>
    </row>
    <row r="61" spans="1:18">
      <c r="A61" s="277" t="s">
        <v>691</v>
      </c>
      <c r="B61" s="277"/>
      <c r="C61" s="277"/>
      <c r="D61" s="277"/>
      <c r="E61" s="277"/>
      <c r="F61" s="277"/>
      <c r="G61" s="277"/>
      <c r="H61" s="273">
        <f>SUM(H54:H60)</f>
        <v>5116.8</v>
      </c>
      <c r="I61" s="269">
        <f>SUM(I54:I60)</f>
        <v>0.39581299999999997</v>
      </c>
      <c r="J61" s="269">
        <f>SUM(J54:J60)</f>
        <v>4500.6289999999999</v>
      </c>
      <c r="K61" s="269">
        <f>SUM(K54:K60)</f>
        <v>0.34418521739130431</v>
      </c>
      <c r="L61" s="269"/>
      <c r="M61" s="269">
        <f>SUM(M56:M60)</f>
        <v>0</v>
      </c>
      <c r="N61" s="269"/>
      <c r="O61" s="269"/>
      <c r="P61" s="271"/>
      <c r="Q61" s="271"/>
      <c r="R61" s="271"/>
    </row>
    <row r="62" spans="1:18" ht="15.75">
      <c r="A62" s="267" t="s">
        <v>490</v>
      </c>
      <c r="B62" s="267"/>
      <c r="C62" s="267"/>
      <c r="D62" s="267"/>
      <c r="E62" s="267"/>
      <c r="F62" s="267"/>
      <c r="G62" s="267"/>
      <c r="H62" s="267"/>
      <c r="I62" s="267"/>
      <c r="J62" s="267"/>
      <c r="K62" s="267"/>
      <c r="L62" s="267"/>
      <c r="M62" s="267"/>
      <c r="N62" s="267"/>
      <c r="O62" s="267"/>
      <c r="P62" s="267"/>
      <c r="Q62" s="267"/>
      <c r="R62" s="267"/>
    </row>
    <row r="63" spans="1:18" ht="93" customHeight="1">
      <c r="A63" s="271">
        <v>1</v>
      </c>
      <c r="B63" s="269" t="s">
        <v>418</v>
      </c>
      <c r="C63" s="265" t="s">
        <v>431</v>
      </c>
      <c r="D63" s="265" t="s">
        <v>684</v>
      </c>
      <c r="E63" s="265" t="s">
        <v>421</v>
      </c>
      <c r="F63" s="269" t="s">
        <v>426</v>
      </c>
      <c r="G63" s="269">
        <v>1</v>
      </c>
      <c r="H63" s="284">
        <v>10500</v>
      </c>
      <c r="I63" s="273"/>
      <c r="J63" s="273">
        <v>355</v>
      </c>
      <c r="K63" s="285">
        <v>0.61335700000000004</v>
      </c>
      <c r="L63" s="273"/>
      <c r="M63" s="279"/>
      <c r="N63" s="269"/>
      <c r="O63" s="269"/>
      <c r="P63" s="271"/>
      <c r="Q63" s="271"/>
      <c r="R63" s="269" t="s">
        <v>686</v>
      </c>
    </row>
    <row r="64" spans="1:18" ht="15.75" customHeight="1">
      <c r="A64" s="277" t="s">
        <v>691</v>
      </c>
      <c r="B64" s="277"/>
      <c r="C64" s="277"/>
      <c r="D64" s="277"/>
      <c r="E64" s="277"/>
      <c r="F64" s="277"/>
      <c r="G64" s="277"/>
      <c r="H64" s="284">
        <f>H63</f>
        <v>10500</v>
      </c>
      <c r="I64" s="273"/>
      <c r="J64" s="273">
        <f>J63</f>
        <v>355</v>
      </c>
      <c r="K64" s="285">
        <f>K63</f>
        <v>0.61335700000000004</v>
      </c>
      <c r="L64" s="273"/>
      <c r="M64" s="279"/>
      <c r="N64" s="269"/>
      <c r="O64" s="269"/>
      <c r="P64" s="271"/>
      <c r="Q64" s="271"/>
      <c r="R64" s="269"/>
    </row>
    <row r="65" spans="1:18">
      <c r="A65" s="277" t="s">
        <v>713</v>
      </c>
      <c r="B65" s="277"/>
      <c r="C65" s="277"/>
      <c r="D65" s="277"/>
      <c r="E65" s="277"/>
      <c r="F65" s="277"/>
      <c r="G65" s="277"/>
      <c r="H65" s="273">
        <f>SUM(H64,H61,H52,H48,H41,H38)</f>
        <v>34068.603000000003</v>
      </c>
      <c r="I65" s="273">
        <f>SUM(I64,I61,I52,I48,I41,I38)</f>
        <v>0.90972300000000006</v>
      </c>
      <c r="J65" s="273">
        <f t="shared" ref="J65:P65" si="1">SUM(J64,J61,J52,J48,J41,J38)</f>
        <v>6335.6530000000002</v>
      </c>
      <c r="K65" s="273">
        <f t="shared" si="1"/>
        <v>1.0310422173913043</v>
      </c>
      <c r="L65" s="273">
        <f t="shared" si="1"/>
        <v>0</v>
      </c>
      <c r="M65" s="273">
        <f t="shared" si="1"/>
        <v>0.9850000000000001</v>
      </c>
      <c r="N65" s="273">
        <f t="shared" si="1"/>
        <v>0</v>
      </c>
      <c r="O65" s="273">
        <f t="shared" si="1"/>
        <v>0</v>
      </c>
      <c r="P65" s="273">
        <f t="shared" si="1"/>
        <v>0</v>
      </c>
      <c r="Q65" s="281"/>
      <c r="R65" s="281"/>
    </row>
    <row r="66" spans="1:18" ht="19.5" customHeight="1">
      <c r="A66" s="286" t="s">
        <v>125</v>
      </c>
      <c r="B66" s="287"/>
      <c r="C66" s="287"/>
      <c r="D66" s="287"/>
      <c r="E66" s="287"/>
      <c r="F66" s="287"/>
      <c r="G66" s="287"/>
      <c r="H66" s="287"/>
      <c r="I66" s="287"/>
      <c r="J66" s="287"/>
      <c r="K66" s="287"/>
      <c r="L66" s="287"/>
      <c r="M66" s="287"/>
      <c r="N66" s="287"/>
      <c r="O66" s="287"/>
      <c r="P66" s="287"/>
      <c r="Q66" s="287"/>
      <c r="R66" s="288"/>
    </row>
    <row r="67" spans="1:18" ht="140.25">
      <c r="A67" s="289">
        <v>1</v>
      </c>
      <c r="B67" s="290" t="s">
        <v>58</v>
      </c>
      <c r="C67" s="291" t="s">
        <v>746</v>
      </c>
      <c r="D67" s="291"/>
      <c r="E67" s="291">
        <v>2015</v>
      </c>
      <c r="F67" s="290" t="s">
        <v>747</v>
      </c>
      <c r="G67" s="290">
        <v>2</v>
      </c>
      <c r="H67" s="284">
        <v>335</v>
      </c>
      <c r="I67" s="284"/>
      <c r="J67" s="284"/>
      <c r="K67" s="292"/>
      <c r="L67" s="284"/>
      <c r="M67" s="293"/>
      <c r="N67" s="290"/>
      <c r="O67" s="290"/>
      <c r="P67" s="289"/>
      <c r="Q67" s="289"/>
      <c r="R67" s="290" t="s">
        <v>748</v>
      </c>
    </row>
    <row r="68" spans="1:18">
      <c r="A68" s="294" t="s">
        <v>691</v>
      </c>
      <c r="B68" s="294"/>
      <c r="C68" s="294"/>
      <c r="D68" s="294"/>
      <c r="E68" s="294"/>
      <c r="F68" s="294"/>
      <c r="G68" s="294"/>
      <c r="H68" s="295">
        <v>335</v>
      </c>
      <c r="I68" s="296"/>
      <c r="J68" s="296"/>
      <c r="K68" s="296"/>
      <c r="L68" s="297"/>
      <c r="M68" s="297"/>
      <c r="N68" s="297"/>
      <c r="O68" s="297"/>
      <c r="P68" s="298"/>
      <c r="Q68" s="298"/>
      <c r="R68" s="298"/>
    </row>
    <row r="69" spans="1:18" ht="19.5" customHeight="1">
      <c r="A69" s="286" t="s">
        <v>65</v>
      </c>
      <c r="B69" s="287"/>
      <c r="C69" s="287"/>
      <c r="D69" s="287"/>
      <c r="E69" s="287"/>
      <c r="F69" s="287"/>
      <c r="G69" s="287"/>
      <c r="H69" s="287"/>
      <c r="I69" s="287"/>
      <c r="J69" s="287"/>
      <c r="K69" s="287"/>
      <c r="L69" s="287"/>
      <c r="M69" s="287"/>
      <c r="N69" s="287"/>
      <c r="O69" s="287"/>
      <c r="P69" s="287"/>
      <c r="Q69" s="287"/>
      <c r="R69" s="288"/>
    </row>
    <row r="70" spans="1:18" ht="183" customHeight="1">
      <c r="A70" s="289">
        <v>1</v>
      </c>
      <c r="B70" s="290" t="s">
        <v>60</v>
      </c>
      <c r="C70" s="291" t="s">
        <v>746</v>
      </c>
      <c r="D70" s="291"/>
      <c r="E70" s="291">
        <v>2015</v>
      </c>
      <c r="F70" s="290" t="s">
        <v>747</v>
      </c>
      <c r="G70" s="290">
        <v>1.2</v>
      </c>
      <c r="H70" s="284">
        <v>7000</v>
      </c>
      <c r="I70" s="284"/>
      <c r="J70" s="284"/>
      <c r="K70" s="292"/>
      <c r="L70" s="284"/>
      <c r="M70" s="293"/>
      <c r="N70" s="290"/>
      <c r="O70" s="290"/>
      <c r="P70" s="289"/>
      <c r="Q70" s="289"/>
      <c r="R70" s="290" t="s">
        <v>749</v>
      </c>
    </row>
    <row r="71" spans="1:18">
      <c r="A71" s="294" t="s">
        <v>691</v>
      </c>
      <c r="B71" s="294"/>
      <c r="C71" s="294"/>
      <c r="D71" s="294"/>
      <c r="E71" s="294"/>
      <c r="F71" s="294"/>
      <c r="G71" s="294"/>
      <c r="H71" s="295">
        <v>7000</v>
      </c>
      <c r="I71" s="296"/>
      <c r="J71" s="296"/>
      <c r="K71" s="296"/>
      <c r="L71" s="297"/>
      <c r="M71" s="297"/>
      <c r="N71" s="297"/>
      <c r="O71" s="297"/>
      <c r="P71" s="298"/>
      <c r="Q71" s="298"/>
      <c r="R71" s="298"/>
    </row>
    <row r="72" spans="1:18" s="281" customFormat="1" ht="12.75" customHeight="1">
      <c r="A72" s="299" t="s">
        <v>750</v>
      </c>
      <c r="B72" s="299"/>
      <c r="C72" s="299"/>
      <c r="D72" s="299"/>
      <c r="E72" s="299"/>
      <c r="F72" s="299"/>
      <c r="G72" s="299"/>
      <c r="H72" s="300">
        <f>H68+H65+H32+H71</f>
        <v>72349.254000000001</v>
      </c>
      <c r="I72" s="300">
        <f t="shared" ref="I72:P72" si="2">I68+I65+I32</f>
        <v>2.0151829999999999</v>
      </c>
      <c r="J72" s="300">
        <f t="shared" si="2"/>
        <v>8595.6650000000009</v>
      </c>
      <c r="K72" s="300">
        <f t="shared" si="2"/>
        <v>1.0310422173913043</v>
      </c>
      <c r="L72" s="300">
        <f t="shared" si="2"/>
        <v>0</v>
      </c>
      <c r="M72" s="300">
        <f t="shared" si="2"/>
        <v>2.7910000000000004</v>
      </c>
      <c r="N72" s="300">
        <f t="shared" si="2"/>
        <v>0</v>
      </c>
      <c r="O72" s="300">
        <f t="shared" si="2"/>
        <v>0</v>
      </c>
      <c r="P72" s="300">
        <f t="shared" si="2"/>
        <v>0</v>
      </c>
    </row>
    <row r="73" spans="1:18" s="305" customFormat="1">
      <c r="A73" s="301"/>
      <c r="B73" s="301"/>
      <c r="C73" s="301"/>
      <c r="D73" s="301"/>
      <c r="E73" s="301"/>
      <c r="F73" s="301"/>
      <c r="G73" s="301"/>
      <c r="H73" s="302"/>
      <c r="I73" s="303"/>
      <c r="J73" s="303"/>
      <c r="K73" s="303"/>
      <c r="L73" s="304"/>
      <c r="M73" s="304"/>
      <c r="N73" s="304"/>
      <c r="O73" s="304"/>
    </row>
    <row r="74" spans="1:18" s="305" customFormat="1">
      <c r="A74" s="301"/>
      <c r="B74" s="301"/>
      <c r="C74" s="301"/>
      <c r="D74" s="301"/>
      <c r="E74" s="301"/>
      <c r="F74" s="301"/>
      <c r="G74" s="301"/>
      <c r="H74" s="302"/>
      <c r="I74" s="303"/>
      <c r="J74" s="303"/>
      <c r="K74" s="303"/>
      <c r="L74" s="304"/>
      <c r="M74" s="304"/>
      <c r="N74" s="304"/>
      <c r="O74" s="304"/>
    </row>
    <row r="75" spans="1:18" s="305" customFormat="1">
      <c r="A75" s="301"/>
      <c r="B75" s="301"/>
      <c r="C75" s="301"/>
      <c r="D75" s="301"/>
      <c r="E75" s="301"/>
      <c r="F75" s="301"/>
      <c r="G75" s="301"/>
      <c r="H75" s="302"/>
      <c r="I75" s="303"/>
      <c r="J75" s="303"/>
      <c r="K75" s="303"/>
      <c r="L75" s="304"/>
      <c r="M75" s="304"/>
      <c r="N75" s="304"/>
      <c r="O75" s="304"/>
    </row>
    <row r="76" spans="1:18" s="84" customFormat="1" ht="18.75" customHeight="1">
      <c r="A76" s="85"/>
      <c r="B76" s="235" t="s">
        <v>585</v>
      </c>
      <c r="C76" s="235"/>
      <c r="D76" s="235"/>
      <c r="E76" s="235"/>
      <c r="F76" s="235"/>
      <c r="G76" s="173"/>
      <c r="H76" s="235"/>
      <c r="I76" s="235"/>
      <c r="J76" s="235"/>
      <c r="L76" s="148" t="s">
        <v>120</v>
      </c>
      <c r="O76" s="85"/>
    </row>
    <row r="78" spans="1:18" ht="42" customHeight="1">
      <c r="H78" s="306"/>
    </row>
    <row r="79" spans="1:18" ht="18.75">
      <c r="B79" s="307"/>
      <c r="M79" s="308"/>
    </row>
  </sheetData>
  <mergeCells count="46">
    <mergeCell ref="A69:R69"/>
    <mergeCell ref="A71:G71"/>
    <mergeCell ref="A72:G72"/>
    <mergeCell ref="B76:F76"/>
    <mergeCell ref="H76:J76"/>
    <mergeCell ref="A61:G61"/>
    <mergeCell ref="A62:R62"/>
    <mergeCell ref="A64:G64"/>
    <mergeCell ref="A65:G65"/>
    <mergeCell ref="A66:R66"/>
    <mergeCell ref="A68:G68"/>
    <mergeCell ref="A41:G41"/>
    <mergeCell ref="A42:R42"/>
    <mergeCell ref="A48:G48"/>
    <mergeCell ref="A49:R49"/>
    <mergeCell ref="A52:G52"/>
    <mergeCell ref="A53:R53"/>
    <mergeCell ref="A31:G31"/>
    <mergeCell ref="A32:G32"/>
    <mergeCell ref="A33:R34"/>
    <mergeCell ref="A35:R35"/>
    <mergeCell ref="A38:G38"/>
    <mergeCell ref="A39:R39"/>
    <mergeCell ref="A11:R11"/>
    <mergeCell ref="A12:R12"/>
    <mergeCell ref="A16:G16"/>
    <mergeCell ref="A17:R17"/>
    <mergeCell ref="A26:G26"/>
    <mergeCell ref="A27:R27"/>
    <mergeCell ref="G7:G9"/>
    <mergeCell ref="H7:H9"/>
    <mergeCell ref="I7:P7"/>
    <mergeCell ref="Q7:Q9"/>
    <mergeCell ref="R7:R9"/>
    <mergeCell ref="I8:J8"/>
    <mergeCell ref="K8:P8"/>
    <mergeCell ref="K1:R1"/>
    <mergeCell ref="E3:H3"/>
    <mergeCell ref="K3:R3"/>
    <mergeCell ref="A5:R6"/>
    <mergeCell ref="A7:A9"/>
    <mergeCell ref="B7:B9"/>
    <mergeCell ref="C7:C9"/>
    <mergeCell ref="D7:D9"/>
    <mergeCell ref="E7:E9"/>
    <mergeCell ref="F7:F9"/>
  </mergeCells>
  <pageMargins left="0.52" right="0.22" top="0.22" bottom="0.2" header="0.16" footer="0.28000000000000003"/>
  <pageSetup paperSize="9" scale="61" orientation="landscape" r:id="rId1"/>
  <headerFooter alignWithMargins="0"/>
  <rowBreaks count="2" manualBreakCount="2">
    <brk id="18" max="17" man="1"/>
    <brk id="29" max="1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додаток 4</vt:lpstr>
      <vt:lpstr>додаток 5</vt:lpstr>
      <vt:lpstr>додаток 6</vt:lpstr>
      <vt:lpstr>додаток 7</vt:lpstr>
      <vt:lpstr>'додаток 4'!Заголовки_для_печати</vt:lpstr>
      <vt:lpstr>'додаток 4'!Область_печати</vt:lpstr>
      <vt:lpstr>'додаток 6'!Область_печати</vt:lpstr>
      <vt:lpstr>'додаток 7'!Область_печати</vt:lpstr>
    </vt:vector>
  </TitlesOfParts>
  <Company>ODA_trans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AKO</cp:lastModifiedBy>
  <cp:lastPrinted>2016-03-24T10:38:23Z</cp:lastPrinted>
  <dcterms:created xsi:type="dcterms:W3CDTF">2010-03-01T13:33:01Z</dcterms:created>
  <dcterms:modified xsi:type="dcterms:W3CDTF">2016-03-24T10:38:28Z</dcterms:modified>
</cp:coreProperties>
</file>